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5" documentId="13_ncr:1_{33C09C66-FF31-4F6B-9988-864ECE564B0D}" xr6:coauthVersionLast="47" xr6:coauthVersionMax="47" xr10:uidLastSave="{1A234767-4B2D-4709-ACEA-54E0A6A121AF}"/>
  <bookViews>
    <workbookView xWindow="28680" yWindow="-120" windowWidth="29040" windowHeight="15720" activeTab="1" xr2:uid="{00000000-000D-0000-FFFF-FFFF00000000}"/>
  </bookViews>
  <sheets>
    <sheet name="Indice" sheetId="121" r:id="rId1"/>
    <sheet name="Estadisticas 2025" sheetId="130" r:id="rId2"/>
    <sheet name="Detalle1" sheetId="820" state="hidden" r:id="rId3"/>
    <sheet name="Detalle2" sheetId="824" state="hidden" r:id="rId4"/>
    <sheet name="Resumen" sheetId="319" state="hidden" r:id="rId5"/>
  </sheets>
  <externalReferences>
    <externalReference r:id="rId6"/>
    <externalReference r:id="rId7"/>
    <externalReference r:id="rId8"/>
    <externalReference r:id="rId9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2025'!$B$489:$G$497</definedName>
    <definedName name="_xlnm._FilterDatabase" localSheetId="4" hidden="1">Resumen!$B$1:$I$719</definedName>
    <definedName name="AMPLIACION">#REF!</definedName>
    <definedName name="ANALISIS">#REF!</definedName>
    <definedName name="APROBACION">#REF!</definedName>
    <definedName name="_xlnm.Print_Area" localSheetId="1">'Estadisticas 2025'!$A$1:$Q$654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2025'!$A$1:$M$517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0" i="130" l="1"/>
  <c r="Z276" i="130" l="1"/>
  <c r="X276" i="130"/>
  <c r="N365" i="130" l="1"/>
  <c r="N364" i="130"/>
  <c r="N361" i="130"/>
  <c r="N360" i="130"/>
  <c r="N359" i="130"/>
  <c r="N358" i="130"/>
  <c r="N357" i="130"/>
  <c r="N356" i="130"/>
  <c r="N355" i="130"/>
  <c r="N354" i="130"/>
  <c r="N353" i="130"/>
  <c r="N352" i="130"/>
  <c r="N351" i="130"/>
  <c r="N350" i="130"/>
  <c r="N349" i="130"/>
  <c r="N348" i="130"/>
  <c r="N347" i="130"/>
  <c r="N346" i="130"/>
  <c r="N345" i="130"/>
  <c r="N344" i="130"/>
  <c r="N343" i="130"/>
  <c r="N342" i="130"/>
  <c r="L366" i="130"/>
  <c r="L365" i="130"/>
  <c r="L364" i="130"/>
  <c r="L360" i="130"/>
  <c r="L359" i="130"/>
  <c r="L358" i="130"/>
  <c r="L357" i="130"/>
  <c r="L356" i="130"/>
  <c r="L355" i="130"/>
  <c r="L354" i="130"/>
  <c r="L353" i="130"/>
  <c r="L352" i="130"/>
  <c r="L351" i="130"/>
  <c r="L350" i="130"/>
  <c r="L349" i="130"/>
  <c r="L348" i="130"/>
  <c r="L347" i="130"/>
  <c r="L346" i="130"/>
  <c r="L345" i="130"/>
  <c r="L344" i="130"/>
  <c r="L343" i="130"/>
  <c r="L342" i="130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9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M367" i="130"/>
  <c r="K367" i="130"/>
  <c r="N367" i="130" l="1"/>
  <c r="L367" i="130"/>
  <c r="D142" i="130" l="1"/>
  <c r="D143" i="130"/>
  <c r="D161" i="130" l="1"/>
  <c r="D160" i="130"/>
  <c r="D159" i="130"/>
  <c r="C161" i="130"/>
  <c r="C160" i="130"/>
  <c r="C159" i="130"/>
  <c r="D551" i="130" l="1"/>
  <c r="D328" i="130" l="1"/>
  <c r="C328" i="130"/>
  <c r="D132" i="130" l="1"/>
  <c r="C132" i="130"/>
  <c r="D131" i="130"/>
  <c r="C131" i="130"/>
  <c r="D130" i="130"/>
  <c r="C130" i="130"/>
  <c r="D129" i="130"/>
  <c r="C129" i="130"/>
  <c r="D128" i="130"/>
  <c r="C128" i="130"/>
  <c r="D134" i="130"/>
  <c r="C134" i="130"/>
  <c r="X137" i="130"/>
  <c r="Y137" i="130"/>
  <c r="D135" i="130" l="1"/>
  <c r="Y274" i="130" l="1"/>
  <c r="Y41" i="130" l="1"/>
  <c r="X41" i="130"/>
  <c r="C551" i="130" l="1"/>
  <c r="C639" i="130" l="1"/>
  <c r="P210" i="130" l="1"/>
  <c r="C271" i="130" l="1"/>
  <c r="G367" i="130" l="1"/>
  <c r="D367" i="130"/>
  <c r="C367" i="130"/>
  <c r="E342" i="130" l="1"/>
  <c r="E343" i="130"/>
  <c r="D484" i="130" l="1"/>
  <c r="C484" i="130"/>
  <c r="D452" i="130"/>
  <c r="C452" i="130"/>
  <c r="F367" i="130"/>
  <c r="H366" i="130" l="1"/>
  <c r="H344" i="130"/>
  <c r="E366" i="130"/>
  <c r="D271" i="130"/>
  <c r="D144" i="130" l="1"/>
  <c r="C144" i="130"/>
  <c r="C143" i="130"/>
  <c r="C142" i="130"/>
  <c r="Y149" i="130"/>
  <c r="C247" i="130" l="1"/>
  <c r="E212" i="130"/>
  <c r="E247" i="130"/>
  <c r="E303" i="130"/>
  <c r="E532" i="130"/>
  <c r="E551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F532" i="130"/>
  <c r="F538" i="130" s="1"/>
  <c r="F551" i="130" s="1"/>
  <c r="E484" i="130" l="1"/>
  <c r="E452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9" i="130" l="1"/>
  <c r="C303" i="130" l="1"/>
  <c r="D303" i="130"/>
  <c r="D230" i="130" l="1"/>
  <c r="D639" i="130" l="1"/>
  <c r="D532" i="130" l="1"/>
  <c r="C230" i="130" l="1"/>
  <c r="C212" i="130" l="1"/>
  <c r="C54" i="130" l="1"/>
  <c r="P211" i="130" l="1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46" i="130"/>
  <c r="D162" i="130"/>
  <c r="D200" i="130"/>
  <c r="C640" i="130"/>
  <c r="W633" i="130" l="1"/>
  <c r="X633" i="130"/>
  <c r="X634" i="130"/>
  <c r="X632" i="130"/>
  <c r="D118" i="130"/>
  <c r="D117" i="130"/>
  <c r="D114" i="130"/>
  <c r="D120" i="130"/>
  <c r="D93" i="130"/>
  <c r="D116" i="130"/>
  <c r="D115" i="130"/>
  <c r="D163" i="130"/>
  <c r="D107" i="130"/>
  <c r="D119" i="130"/>
  <c r="D59" i="130"/>
  <c r="D121" i="130" l="1"/>
  <c r="C273" i="130" l="1"/>
  <c r="C274" i="130" s="1"/>
  <c r="Z246" i="130" l="1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5" i="130" l="1"/>
  <c r="W637" i="130"/>
  <c r="W634" i="130"/>
  <c r="X637" i="130"/>
  <c r="W636" i="130"/>
  <c r="X636" i="130"/>
  <c r="X635" i="130"/>
  <c r="X642" i="130"/>
  <c r="Y642" i="130"/>
  <c r="W632" i="130"/>
  <c r="W631" i="130"/>
  <c r="X628" i="130"/>
  <c r="X629" i="130"/>
  <c r="W628" i="130"/>
  <c r="X631" i="130"/>
  <c r="X630" i="130"/>
  <c r="W629" i="130"/>
  <c r="W630" i="130"/>
  <c r="AB640" i="130"/>
  <c r="AC640" i="130"/>
  <c r="Y94" i="130" l="1"/>
  <c r="X94" i="130"/>
  <c r="X163" i="130" l="1"/>
  <c r="Y163" i="130"/>
  <c r="C532" i="130" l="1"/>
  <c r="Y275" i="130"/>
  <c r="Y276" i="130" s="1"/>
  <c r="AC247" i="130"/>
  <c r="X249" i="130"/>
  <c r="AE246" i="130"/>
  <c r="AE245" i="130"/>
  <c r="AL212" i="130"/>
  <c r="AH212" i="130"/>
  <c r="AM211" i="130"/>
  <c r="AI211" i="130"/>
  <c r="AM210" i="130"/>
  <c r="AI210" i="130"/>
  <c r="C162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35" i="130"/>
  <c r="C115" i="130"/>
  <c r="C200" i="130"/>
  <c r="C120" i="130"/>
  <c r="C118" i="130"/>
  <c r="C117" i="130"/>
  <c r="C21" i="130"/>
  <c r="U16" i="130"/>
  <c r="C93" i="130"/>
  <c r="C107" i="130"/>
  <c r="U19" i="130"/>
  <c r="U17" i="130"/>
  <c r="U20" i="130"/>
  <c r="C163" i="130"/>
  <c r="C36" i="130"/>
  <c r="U15" i="130"/>
  <c r="C121" i="130" l="1"/>
  <c r="V36" i="130"/>
  <c r="V34" i="130"/>
  <c r="V35" i="130"/>
  <c r="V33" i="130"/>
  <c r="C59" i="130"/>
  <c r="U21" i="130"/>
</calcChain>
</file>

<file path=xl/sharedStrings.xml><?xml version="1.0" encoding="utf-8"?>
<sst xmlns="http://schemas.openxmlformats.org/spreadsheetml/2006/main" count="8071" uniqueCount="655">
  <si>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</si>
  <si>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</si>
  <si>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</si>
  <si>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</si>
  <si>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</si>
  <si>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</si>
  <si>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</si>
  <si>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</si>
  <si>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</si>
  <si>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</si>
  <si>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</si>
  <si>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</si>
  <si>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</si>
  <si>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</si>
  <si>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</si>
  <si>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</si>
  <si>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</si>
  <si>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</si>
  <si>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</si>
  <si>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</si>
  <si>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</si>
  <si>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</si>
  <si>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</si>
  <si>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</si>
  <si>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</si>
  <si>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</si>
  <si>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</si>
  <si>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</si>
  <si>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</si>
  <si>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</si>
  <si>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</si>
  <si>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</si>
  <si>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</si>
  <si>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</si>
  <si>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</si>
  <si>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</si>
  <si>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</si>
  <si>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</si>
  <si>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</si>
  <si>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</si>
  <si>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</si>
  <si>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</si>
  <si>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</si>
  <si>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</si>
  <si>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</si>
  <si>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</si>
  <si>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</si>
  <si>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</si>
  <si>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</si>
  <si>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</si>
  <si>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</si>
  <si>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</si>
  <si>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</si>
  <si>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</si>
  <si>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</si>
  <si>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</si>
  <si>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</si>
  <si>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</si>
  <si>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</si>
  <si>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</si>
  <si>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</si>
  <si>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</si>
  <si>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</si>
  <si>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</si>
  <si>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</si>
  <si>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</si>
  <si>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</si>
  <si>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</si>
  <si>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</si>
  <si>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</si>
  <si>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</si>
  <si>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</si>
  <si>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</si>
  <si>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</si>
  <si>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</si>
  <si>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</si>
  <si>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</si>
  <si>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</si>
  <si>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</si>
  <si>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</si>
  <si>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</si>
  <si>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</si>
  <si>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</si>
  <si>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</si>
  <si>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</si>
  <si>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</si>
  <si>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</si>
  <si>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</si>
  <si>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</si>
  <si>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</si>
  <si>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</si>
  <si>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</si>
  <si>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</si>
  <si>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</si>
  <si>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</si>
  <si>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</si>
  <si>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</si>
  <si>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</si>
  <si>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</si>
  <si>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</si>
  <si>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</si>
  <si>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</si>
  <si>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</si>
  <si>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</si>
  <si>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</si>
  <si>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</si>
  <si>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</si>
  <si>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</si>
  <si>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</si>
  <si>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</si>
  <si>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</si>
  <si>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</si>
  <si>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</si>
  <si>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</si>
  <si>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</si>
  <si>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</si>
  <si>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</si>
  <si>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</si>
  <si>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</si>
  <si>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</si>
  <si>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</si>
  <si>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</si>
  <si>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</si>
  <si>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</si>
  <si>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</si>
  <si>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</si>
  <si>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</si>
  <si>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</si>
  <si>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</si>
  <si>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</si>
  <si>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</si>
  <si>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</si>
  <si>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</si>
  <si>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</si>
  <si>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</si>
  <si>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</si>
  <si>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</si>
  <si>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</si>
  <si>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</si>
  <si>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</si>
  <si>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</si>
  <si>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</si>
  <si>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</si>
  <si>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</si>
  <si>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</si>
  <si>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</si>
  <si>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</si>
  <si>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</si>
  <si>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</si>
  <si>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</si>
  <si>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</si>
  <si>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</si>
  <si>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</si>
  <si>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</si>
  <si>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</si>
  <si>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</si>
  <si>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</si>
  <si>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</si>
  <si>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</si>
  <si>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</si>
  <si>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</si>
  <si>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</si>
  <si>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</si>
  <si>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</si>
  <si>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</si>
  <si>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</si>
  <si>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</si>
  <si>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</si>
  <si>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</si>
  <si>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</si>
  <si>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</si>
  <si>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</si>
  <si>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</si>
  <si>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</si>
  <si>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</si>
  <si>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</si>
  <si>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</si>
  <si>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</si>
  <si>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</si>
  <si>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</si>
  <si>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</si>
  <si>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</si>
  <si>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</si>
  <si>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</si>
  <si>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</si>
  <si>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</si>
  <si>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</si>
  <si>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</si>
  <si>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</si>
  <si>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</si>
  <si>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</si>
  <si>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</si>
  <si>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</si>
  <si>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</si>
  <si>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</si>
  <si>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</si>
  <si>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</si>
  <si>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</si>
  <si>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</si>
  <si>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</si>
  <si>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</si>
  <si>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</si>
  <si>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</si>
  <si>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</si>
  <si>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</si>
  <si>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</si>
  <si>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</si>
  <si>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</si>
  <si>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</si>
  <si>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</si>
  <si>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</si>
  <si>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</si>
  <si>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</si>
  <si>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</si>
  <si>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</si>
  <si>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</si>
  <si>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</si>
  <si>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</si>
  <si>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</si>
  <si>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</si>
  <si>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</si>
  <si>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</si>
  <si>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</si>
  <si>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</si>
  <si>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</si>
  <si>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</si>
  <si>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</si>
  <si>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</si>
  <si>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</si>
  <si>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</si>
  <si>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</si>
  <si>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</si>
  <si>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</si>
  <si>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</si>
  <si>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</si>
  <si>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</si>
  <si>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</si>
  <si>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</si>
  <si>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</si>
  <si>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</si>
  <si>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</si>
  <si>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</si>
  <si>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</si>
  <si>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</si>
  <si>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</si>
  <si>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</si>
  <si>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</si>
  <si>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</si>
  <si>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</si>
  <si>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</si>
  <si>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</si>
  <si>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</si>
  <si>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</si>
  <si>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</si>
  <si>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</si>
  <si>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</si>
  <si>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</si>
  <si>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</si>
  <si>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</si>
  <si>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</si>
  <si>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</si>
  <si>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</si>
  <si>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</si>
  <si>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</si>
  <si>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</si>
  <si>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</si>
  <si>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</si>
  <si>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</si>
  <si>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</si>
  <si>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</si>
  <si>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</si>
  <si>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</si>
  <si>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</si>
  <si>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</si>
  <si>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</si>
  <si>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</si>
  <si>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</si>
  <si>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</si>
  <si>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</si>
  <si>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</si>
  <si>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</si>
  <si>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</si>
  <si>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</si>
  <si>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</si>
  <si>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</si>
  <si>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</si>
  <si>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</si>
  <si>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</si>
  <si>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</si>
  <si>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</si>
  <si>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</si>
  <si>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</si>
  <si>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</si>
  <si>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</si>
  <si>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</si>
  <si>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</si>
  <si>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</si>
  <si>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</si>
  <si>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</si>
  <si>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</si>
  <si>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</si>
  <si>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</si>
  <si>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</si>
  <si>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</si>
  <si>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</si>
  <si>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</si>
  <si>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</si>
  <si>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</si>
  <si>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</si>
  <si>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</si>
  <si>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</si>
  <si>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</si>
  <si>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</si>
  <si>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</si>
  <si>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</si>
  <si>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</si>
  <si>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</si>
  <si>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</si>
  <si>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</si>
  <si>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</si>
  <si>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</si>
  <si>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</si>
  <si>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</si>
  <si>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</si>
  <si>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</si>
  <si>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</si>
  <si>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</si>
  <si>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</si>
  <si>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</si>
  <si>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</si>
  <si>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</si>
  <si>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</si>
  <si>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</si>
  <si>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</si>
  <si>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</si>
  <si>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</si>
  <si>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</si>
  <si>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</si>
  <si>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</si>
  <si>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</si>
  <si>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</si>
  <si>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</si>
  <si>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</si>
  <si>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</si>
  <si>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</si>
  <si>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</si>
  <si>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</si>
  <si>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</si>
  <si>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</si>
  <si>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</si>
  <si>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</si>
  <si>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</si>
  <si>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</si>
  <si>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</si>
  <si>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</si>
  <si>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</si>
  <si>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</si>
  <si>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</si>
  <si>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</si>
  <si>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</si>
  <si>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</si>
  <si>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</si>
  <si>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</si>
  <si>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</si>
  <si>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</si>
  <si>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</si>
  <si>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</si>
  <si>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</si>
  <si>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</si>
  <si>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</si>
  <si>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</si>
  <si>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</si>
  <si>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</si>
  <si>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</si>
  <si>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</si>
  <si>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</si>
  <si>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</si>
  <si>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</si>
  <si>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</si>
  <si>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</si>
  <si>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</si>
  <si>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FEBRERO</t>
  </si>
  <si>
    <t>MARZO</t>
  </si>
  <si>
    <t>SAN JUAN</t>
  </si>
  <si>
    <t>DELICIAS</t>
  </si>
  <si>
    <t>RÍO CUARTO</t>
  </si>
  <si>
    <t>EL GUARCO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</si>
  <si>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</si>
  <si>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</si>
  <si>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</si>
  <si>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</si>
  <si>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</si>
  <si>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</si>
  <si>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</si>
  <si>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</si>
  <si>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</si>
  <si>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</si>
  <si>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ABRIL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</si>
  <si>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</si>
  <si>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</si>
  <si>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</si>
  <si>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</si>
  <si>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</si>
  <si>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</si>
  <si>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</si>
  <si>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</si>
  <si>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</si>
  <si>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</si>
  <si>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MAYO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</si>
  <si>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</si>
  <si>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</si>
  <si>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</si>
  <si>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</si>
  <si>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</si>
  <si>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</si>
  <si>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</si>
  <si>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</si>
  <si>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</si>
  <si>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</si>
  <si>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</si>
  <si>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</si>
  <si>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</si>
  <si>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</si>
  <si>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</si>
  <si>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</si>
  <si>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</si>
  <si>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</si>
  <si>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</si>
  <si>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</si>
  <si>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</si>
  <si>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</si>
  <si>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</si>
  <si>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</si>
  <si>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</si>
  <si>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</si>
  <si>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CARMONA</t>
  </si>
  <si>
    <t>PITAHAYA</t>
  </si>
  <si>
    <t>CARRANDI</t>
  </si>
  <si>
    <t>ASERRÍ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</si>
  <si>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</si>
  <si>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</si>
  <si>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</si>
  <si>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</si>
  <si>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</si>
  <si>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</si>
  <si>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</si>
  <si>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</si>
  <si>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</si>
  <si>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JUNIO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</si>
  <si>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</si>
  <si>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</si>
  <si>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</si>
  <si>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</si>
  <si>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</si>
  <si>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</si>
  <si>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</si>
  <si>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CIRRÍ SUR</t>
  </si>
  <si>
    <t>CHACARITA</t>
  </si>
  <si>
    <t>CHIRA</t>
  </si>
  <si>
    <t>JULIO</t>
  </si>
  <si>
    <t>B. N. C. R.</t>
  </si>
  <si>
    <t>COOPEANDE No. 1</t>
  </si>
  <si>
    <t>ASEDEMASA S.A</t>
  </si>
  <si>
    <t>MATA DE PLÁTANO</t>
  </si>
  <si>
    <t>CHOMES</t>
  </si>
  <si>
    <t xml:space="preserve"> COOPEANDE N°7 R.L.</t>
  </si>
  <si>
    <t>SAN LORENZO</t>
  </si>
  <si>
    <t>PACAYAS</t>
  </si>
  <si>
    <t>SARDINAL</t>
  </si>
  <si>
    <t>BARÚ</t>
  </si>
  <si>
    <t>LIMONCITO</t>
  </si>
  <si>
    <t>ESPÍRITU SANTO</t>
  </si>
  <si>
    <t>CAÑO NEGRO</t>
  </si>
  <si>
    <t>NOSARA</t>
  </si>
  <si>
    <t>MONTERREY</t>
  </si>
  <si>
    <t>AGOSTO</t>
  </si>
  <si>
    <t>VENADO</t>
  </si>
  <si>
    <t>SANTA ISABEL</t>
  </si>
  <si>
    <t>TOBOSI</t>
  </si>
  <si>
    <t>TACARES</t>
  </si>
  <si>
    <t>SAN MARCOS</t>
  </si>
  <si>
    <t>DOTA</t>
  </si>
  <si>
    <t>GUÁCIMA</t>
  </si>
  <si>
    <t>SANTO DOMINGO</t>
  </si>
  <si>
    <t>MATAMBÚ</t>
  </si>
  <si>
    <t>BARBACOAS</t>
  </si>
  <si>
    <t>PUERTO CARRILLO</t>
  </si>
  <si>
    <t>MORAVIA</t>
  </si>
  <si>
    <t>LA TRINIDAD</t>
  </si>
  <si>
    <t>ESQUÍPULAS</t>
  </si>
  <si>
    <t>GUACIMAL</t>
  </si>
  <si>
    <t>SANTA MARÍA</t>
  </si>
  <si>
    <t>SALITRILLOS</t>
  </si>
  <si>
    <t>SANTA ROSA</t>
  </si>
  <si>
    <t>HATILLO</t>
  </si>
  <si>
    <t>SIERRA</t>
  </si>
  <si>
    <t>CAHUITA</t>
  </si>
  <si>
    <t>SANTA ELENA</t>
  </si>
  <si>
    <t>BIOLLEY</t>
  </si>
  <si>
    <t>EL MASTATE</t>
  </si>
  <si>
    <t>BOLSÓN</t>
  </si>
  <si>
    <t>CHIRRIPÓ</t>
  </si>
  <si>
    <t>MONTE ROMO</t>
  </si>
  <si>
    <t>SABANA REDONDA</t>
  </si>
  <si>
    <t>NACASCOLO</t>
  </si>
  <si>
    <t>SETIEMBRE</t>
  </si>
  <si>
    <t>L50YSP</t>
  </si>
  <si>
    <t>MRT</t>
  </si>
  <si>
    <t>Acumulado: del 01/01/2024 al 31/10/2024</t>
  </si>
  <si>
    <t>SAN CRISTÓBAL</t>
  </si>
  <si>
    <t>SAN GABRIEL</t>
  </si>
  <si>
    <t>MORA</t>
  </si>
  <si>
    <t>TABARCIA</t>
  </si>
  <si>
    <t>SAN IGNACIO</t>
  </si>
  <si>
    <t>CANGREJAL</t>
  </si>
  <si>
    <t>YOLILLAL</t>
  </si>
  <si>
    <t>CACHÍ</t>
  </si>
  <si>
    <t>TAYUTIC</t>
  </si>
  <si>
    <t>COT</t>
  </si>
  <si>
    <t>PUERTO VIEJO</t>
  </si>
  <si>
    <t>CARTAGENA</t>
  </si>
  <si>
    <t>LA GARITA</t>
  </si>
  <si>
    <t>PAVÓN</t>
  </si>
  <si>
    <t>LAUREL</t>
  </si>
  <si>
    <t>RÍO BLANCO</t>
  </si>
  <si>
    <t>PACUARITO</t>
  </si>
  <si>
    <t>FLORIDA</t>
  </si>
  <si>
    <t>GERMANIA</t>
  </si>
  <si>
    <t>PATARRÁ</t>
  </si>
  <si>
    <t>SAN RAFAEL ABAJO</t>
  </si>
  <si>
    <t>PURRAL</t>
  </si>
  <si>
    <t>JESÚS</t>
  </si>
  <si>
    <t>CONCEPCIÓN</t>
  </si>
  <si>
    <t>SARCHÍ NORTE</t>
  </si>
  <si>
    <t>TIERRA BLANCA</t>
  </si>
  <si>
    <t>LA UNIÓN</t>
  </si>
  <si>
    <t>FLORES</t>
  </si>
  <si>
    <t>SAN JOAQUÍN</t>
  </si>
  <si>
    <t>LAS JUNTAS</t>
  </si>
  <si>
    <t>TURRUBARES</t>
  </si>
  <si>
    <t>SAN JUAN DE MATA</t>
  </si>
  <si>
    <t>SAN MATEO</t>
  </si>
  <si>
    <t>JESÚS MARÍA</t>
  </si>
  <si>
    <t>LABRADOR</t>
  </si>
  <si>
    <t>LA CEIBA</t>
  </si>
  <si>
    <t>BUENAVISTA</t>
  </si>
  <si>
    <t>COTE</t>
  </si>
  <si>
    <t>QUEBRADA HONDA</t>
  </si>
  <si>
    <t>SÁMARA</t>
  </si>
  <si>
    <t>VEINTISIETE DE ABRIL</t>
  </si>
  <si>
    <t>GUTIERREZ BRAUN</t>
  </si>
  <si>
    <t>TÁRCOLES</t>
  </si>
  <si>
    <t>PIEDADES NORTE</t>
  </si>
  <si>
    <t>PALMIRA</t>
  </si>
  <si>
    <t>CÓBANO</t>
  </si>
  <si>
    <t>FRAILES</t>
  </si>
  <si>
    <t>IPÍS</t>
  </si>
  <si>
    <t>PÁRAMO</t>
  </si>
  <si>
    <t>VOLIO</t>
  </si>
  <si>
    <t>DESMONTE</t>
  </si>
  <si>
    <t>CANDELARIA</t>
  </si>
  <si>
    <t>CARRILLOS</t>
  </si>
  <si>
    <t>SARCHÍ SUR</t>
  </si>
  <si>
    <t>SANTA TERESITA</t>
  </si>
  <si>
    <t>LLORENTE</t>
  </si>
  <si>
    <t>ACAPULCO</t>
  </si>
  <si>
    <t>BAHÍA BALLENA</t>
  </si>
  <si>
    <t>TELIRE</t>
  </si>
  <si>
    <t>DAMAS</t>
  </si>
  <si>
    <t>GUAITIL VILLA</t>
  </si>
  <si>
    <t>SABANILLAS</t>
  </si>
  <si>
    <t>ORIENTAL</t>
  </si>
  <si>
    <t>CARMEN</t>
  </si>
  <si>
    <t>CORRALILLO</t>
  </si>
  <si>
    <t>TUCURRIQUE</t>
  </si>
  <si>
    <t>MAYORGA</t>
  </si>
  <si>
    <t>SAN JUAN GRANDE</t>
  </si>
  <si>
    <t>CARRIZAL</t>
  </si>
  <si>
    <t>TURRÚCARES</t>
  </si>
  <si>
    <t>SANTO TOMÁS</t>
  </si>
  <si>
    <t>HACIENDA VIEJA</t>
  </si>
  <si>
    <t>CAÑAS DULCES</t>
  </si>
  <si>
    <t>CANDELARITA</t>
  </si>
  <si>
    <t>TRONADORA</t>
  </si>
  <si>
    <t>HUACAS</t>
  </si>
  <si>
    <t>CARARA</t>
  </si>
  <si>
    <t>LEGUA</t>
  </si>
  <si>
    <t>COLÓN</t>
  </si>
  <si>
    <t>CURRIDABAT</t>
  </si>
  <si>
    <t>GRANADILLA</t>
  </si>
  <si>
    <t>SAN JERÓNIMO</t>
  </si>
  <si>
    <t>BIRRISITO</t>
  </si>
  <si>
    <t>TUIS</t>
  </si>
  <si>
    <t>CAPELLADES</t>
  </si>
  <si>
    <t>ARENAL</t>
  </si>
  <si>
    <t>PILAS</t>
  </si>
  <si>
    <t>CHÁNGUENA</t>
  </si>
  <si>
    <t>POTRERO CERRADO</t>
  </si>
  <si>
    <t>SANTA EULALIA</t>
  </si>
  <si>
    <t>PORVENIR</t>
  </si>
  <si>
    <t>BRISAS</t>
  </si>
  <si>
    <t>TRES EQUIS</t>
  </si>
  <si>
    <t>ESCOBAL</t>
  </si>
  <si>
    <t>PATIO DE AGUA</t>
  </si>
  <si>
    <t>Detalles para Total de Bonos Ordinarios</t>
  </si>
  <si>
    <t>OCTUBRE</t>
  </si>
  <si>
    <t>Del 01 de Enero al 30 de Noviembre de 2025</t>
  </si>
  <si>
    <t>SAN FRANCISCO</t>
  </si>
  <si>
    <t>ULLOA</t>
  </si>
  <si>
    <t>BEJUCO</t>
  </si>
  <si>
    <t>ZAPOTAL</t>
  </si>
  <si>
    <t>SAN SEBASTIÁN</t>
  </si>
  <si>
    <t>LAGUNA</t>
  </si>
  <si>
    <t>SAN DIEGO</t>
  </si>
  <si>
    <t>MACACONA</t>
  </si>
  <si>
    <t>SAN RAFAEL ARRIBA</t>
  </si>
  <si>
    <t>QUEBRADILLA</t>
  </si>
  <si>
    <t>JACÓ</t>
  </si>
  <si>
    <t>JUAN VIÑAS</t>
  </si>
  <si>
    <t>TARBACA</t>
  </si>
  <si>
    <t>TIBÁS</t>
  </si>
  <si>
    <t>CIPRESES</t>
  </si>
  <si>
    <t>QUEBRADA GRANDE</t>
  </si>
  <si>
    <t>LEON XIII</t>
  </si>
  <si>
    <t>SABANILLA</t>
  </si>
  <si>
    <t>EL TEJAR</t>
  </si>
  <si>
    <t>PICAGRES</t>
  </si>
  <si>
    <t>ZARAGOZA</t>
  </si>
  <si>
    <t>LA CUESTA</t>
  </si>
  <si>
    <t>ZAPOTE</t>
  </si>
  <si>
    <t>ESCAZÚ</t>
  </si>
  <si>
    <t>CINCO ESQUINAS</t>
  </si>
  <si>
    <t>PUENTE DE PIEDRA</t>
  </si>
  <si>
    <t>PALMITOS</t>
  </si>
  <si>
    <t>RÍO NARANJO</t>
  </si>
  <si>
    <t>CABECERAS</t>
  </si>
  <si>
    <t>BAHÍA DRAKE</t>
  </si>
  <si>
    <t>OROSI</t>
  </si>
  <si>
    <t>LAGUNILLAS</t>
  </si>
  <si>
    <t>01/01/2025 al 30/11/2025</t>
  </si>
  <si>
    <t>01/01/2024 al 30/11/2024</t>
  </si>
  <si>
    <t>Formalizados Noviembre 2025</t>
  </si>
  <si>
    <t>Formalizados Noviembre 2024</t>
  </si>
  <si>
    <t>AL 30 DE NOVIEMBRE 2025</t>
  </si>
  <si>
    <t>EMITIDOS DEL 01/01/2025 AL 30/11/2025</t>
  </si>
  <si>
    <t>FORMALIZADOS DEL 01/01/2025 AL 30/11/2025</t>
  </si>
  <si>
    <t>AL 30 DE NOVIEMBRE 2024</t>
  </si>
  <si>
    <t>EMITIDOS DEL 01/01/2024 AL 30/11/2024</t>
  </si>
  <si>
    <t>FORMALIZADOS DEL 01/01/2024 AL 30/11/2024</t>
  </si>
  <si>
    <t>Acumulado: del 01/01/2025 al 30/11/2025</t>
  </si>
  <si>
    <t>Acumulado: del 01/01/2024 al 30/11/2024</t>
  </si>
  <si>
    <t>21. Bonos Formalizados Población LGTBI Por Propósito en el mes de Noviembre de 2025</t>
  </si>
  <si>
    <t>POSTULADOS ORDINARIOS  DEL 01/01/2025 AL 30/11/2025</t>
  </si>
  <si>
    <t>NOVIEMBRE</t>
  </si>
  <si>
    <t>POSTULADOS ART 59  DEL 01/01/2025 AL 30/11/2025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</si>
</sst>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5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433">
    <xf numFmtId="0" fontId="0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64" fillId="0" borderId="0"/>
    <xf numFmtId="0" fontId="263" fillId="0" borderId="0"/>
    <xf numFmtId="16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0" fontId="266" fillId="0" borderId="0"/>
    <xf numFmtId="191" fontId="266" fillId="0" borderId="0" applyFont="0" applyFill="0" applyBorder="0" applyAlignment="0" applyProtection="0"/>
    <xf numFmtId="169" fontId="266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0" fontId="264" fillId="0" borderId="0"/>
    <xf numFmtId="0" fontId="260" fillId="0" borderId="0"/>
    <xf numFmtId="182" fontId="263" fillId="0" borderId="0" applyFont="0" applyFill="0" applyBorder="0" applyAlignment="0" applyProtection="0"/>
    <xf numFmtId="0" fontId="259" fillId="0" borderId="0"/>
    <xf numFmtId="0" fontId="258" fillId="0" borderId="0"/>
    <xf numFmtId="169" fontId="258" fillId="0" borderId="0" applyFont="0" applyFill="0" applyBorder="0" applyAlignment="0" applyProtection="0"/>
    <xf numFmtId="0" fontId="262" fillId="0" borderId="0"/>
    <xf numFmtId="0" fontId="257" fillId="0" borderId="0"/>
    <xf numFmtId="0" fontId="256" fillId="0" borderId="0"/>
    <xf numFmtId="0" fontId="255" fillId="0" borderId="0"/>
    <xf numFmtId="169" fontId="255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0" fontId="254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63" fillId="0" borderId="0"/>
    <xf numFmtId="191" fontId="263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4" fillId="0" borderId="0"/>
    <xf numFmtId="0" fontId="254" fillId="0" borderId="0"/>
    <xf numFmtId="0" fontId="254" fillId="0" borderId="0"/>
    <xf numFmtId="169" fontId="254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273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6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51" fillId="0" borderId="0"/>
    <xf numFmtId="0" fontId="250" fillId="0" borderId="0"/>
    <xf numFmtId="0" fontId="249" fillId="0" borderId="0"/>
    <xf numFmtId="169" fontId="249" fillId="0" borderId="0" applyFont="0" applyFill="0" applyBorder="0" applyAlignment="0" applyProtection="0"/>
    <xf numFmtId="0" fontId="248" fillId="0" borderId="0"/>
    <xf numFmtId="0" fontId="264" fillId="0" borderId="0"/>
    <xf numFmtId="0" fontId="247" fillId="0" borderId="0"/>
    <xf numFmtId="9" fontId="263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5" fillId="0" borderId="0"/>
    <xf numFmtId="0" fontId="244" fillId="0" borderId="0"/>
    <xf numFmtId="0" fontId="263" fillId="0" borderId="0"/>
    <xf numFmtId="0" fontId="274" fillId="0" borderId="0"/>
    <xf numFmtId="0" fontId="243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6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63" fillId="0" borderId="0"/>
    <xf numFmtId="0" fontId="242" fillId="0" borderId="0"/>
    <xf numFmtId="169" fontId="242" fillId="0" borderId="0" applyFont="0" applyFill="0" applyBorder="0" applyAlignment="0" applyProtection="0"/>
    <xf numFmtId="0" fontId="274" fillId="0" borderId="0"/>
    <xf numFmtId="0" fontId="241" fillId="0" borderId="0"/>
    <xf numFmtId="169" fontId="241" fillId="0" borderId="0" applyFont="0" applyFill="0" applyBorder="0" applyAlignment="0" applyProtection="0"/>
    <xf numFmtId="0" fontId="275" fillId="0" borderId="0"/>
    <xf numFmtId="0" fontId="240" fillId="0" borderId="0"/>
    <xf numFmtId="0" fontId="276" fillId="0" borderId="0"/>
    <xf numFmtId="0" fontId="239" fillId="0" borderId="0"/>
    <xf numFmtId="0" fontId="238" fillId="0" borderId="0"/>
    <xf numFmtId="0" fontId="237" fillId="0" borderId="0"/>
    <xf numFmtId="169" fontId="237" fillId="0" borderId="0" applyFont="0" applyFill="0" applyBorder="0" applyAlignment="0" applyProtection="0"/>
    <xf numFmtId="0" fontId="236" fillId="0" borderId="0"/>
    <xf numFmtId="0" fontId="235" fillId="0" borderId="0"/>
    <xf numFmtId="169" fontId="235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63" fillId="0" borderId="0"/>
    <xf numFmtId="0" fontId="235" fillId="0" borderId="0"/>
    <xf numFmtId="169" fontId="235" fillId="0" borderId="0" applyFont="0" applyFill="0" applyBorder="0" applyAlignment="0" applyProtection="0"/>
    <xf numFmtId="0" fontId="263" fillId="0" borderId="0"/>
    <xf numFmtId="0" fontId="235" fillId="0" borderId="0"/>
    <xf numFmtId="0" fontId="263" fillId="0" borderId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4" fillId="0" borderId="0"/>
    <xf numFmtId="169" fontId="234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79" fillId="0" borderId="0"/>
    <xf numFmtId="0" fontId="232" fillId="0" borderId="0"/>
    <xf numFmtId="0" fontId="231" fillId="0" borderId="0"/>
    <xf numFmtId="0" fontId="280" fillId="0" borderId="0"/>
    <xf numFmtId="169" fontId="231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63" fillId="0" borderId="0"/>
    <xf numFmtId="0" fontId="230" fillId="0" borderId="0"/>
    <xf numFmtId="0" fontId="230" fillId="0" borderId="0"/>
    <xf numFmtId="0" fontId="263" fillId="0" borderId="0"/>
    <xf numFmtId="169" fontId="230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169" fontId="229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0" fontId="221" fillId="0" borderId="0"/>
    <xf numFmtId="0" fontId="281" fillId="0" borderId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0" fontId="218" fillId="0" borderId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3" borderId="0" applyNumberFormat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5" fillId="0" borderId="0"/>
    <xf numFmtId="169" fontId="215" fillId="0" borderId="0" applyFont="0" applyFill="0" applyBorder="0" applyAlignment="0" applyProtection="0"/>
    <xf numFmtId="0" fontId="214" fillId="0" borderId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6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3" borderId="0" applyNumberFormat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3" borderId="0" applyNumberFormat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3" borderId="0" applyNumberFormat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64" fillId="0" borderId="0"/>
    <xf numFmtId="0" fontId="208" fillId="0" borderId="0"/>
    <xf numFmtId="169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0" fontId="265" fillId="4" borderId="0" applyNumberFormat="0" applyBorder="0" applyAlignment="0" applyProtection="0"/>
    <xf numFmtId="0" fontId="265" fillId="5" borderId="0" applyNumberFormat="0" applyBorder="0" applyAlignment="0" applyProtection="0"/>
    <xf numFmtId="0" fontId="265" fillId="6" borderId="0" applyNumberFormat="0" applyBorder="0" applyAlignment="0" applyProtection="0"/>
    <xf numFmtId="0" fontId="265" fillId="7" borderId="0" applyNumberFormat="0" applyBorder="0" applyAlignment="0" applyProtection="0"/>
    <xf numFmtId="0" fontId="265" fillId="8" borderId="0" applyNumberFormat="0" applyBorder="0" applyAlignment="0" applyProtection="0"/>
    <xf numFmtId="0" fontId="265" fillId="9" borderId="0" applyNumberFormat="0" applyBorder="0" applyAlignment="0" applyProtection="0"/>
    <xf numFmtId="0" fontId="265" fillId="10" borderId="0" applyNumberFormat="0" applyBorder="0" applyAlignment="0" applyProtection="0"/>
    <xf numFmtId="0" fontId="265" fillId="11" borderId="0" applyNumberFormat="0" applyBorder="0" applyAlignment="0" applyProtection="0"/>
    <xf numFmtId="0" fontId="265" fillId="6" borderId="0" applyNumberFormat="0" applyBorder="0" applyAlignment="0" applyProtection="0"/>
    <xf numFmtId="0" fontId="265" fillId="9" borderId="0" applyNumberFormat="0" applyBorder="0" applyAlignment="0" applyProtection="0"/>
    <xf numFmtId="0" fontId="265" fillId="12" borderId="0" applyNumberFormat="0" applyBorder="0" applyAlignment="0" applyProtection="0"/>
    <xf numFmtId="0" fontId="282" fillId="13" borderId="0" applyNumberFormat="0" applyBorder="0" applyAlignment="0" applyProtection="0"/>
    <xf numFmtId="0" fontId="282" fillId="10" borderId="0" applyNumberFormat="0" applyBorder="0" applyAlignment="0" applyProtection="0"/>
    <xf numFmtId="0" fontId="282" fillId="11" borderId="0" applyNumberFormat="0" applyBorder="0" applyAlignment="0" applyProtection="0"/>
    <xf numFmtId="0" fontId="282" fillId="14" borderId="0" applyNumberFormat="0" applyBorder="0" applyAlignment="0" applyProtection="0"/>
    <xf numFmtId="0" fontId="282" fillId="15" borderId="0" applyNumberFormat="0" applyBorder="0" applyAlignment="0" applyProtection="0"/>
    <xf numFmtId="0" fontId="282" fillId="16" borderId="0" applyNumberFormat="0" applyBorder="0" applyAlignment="0" applyProtection="0"/>
    <xf numFmtId="0" fontId="283" fillId="17" borderId="0" applyNumberFormat="0" applyBorder="0" applyAlignment="0" applyProtection="0"/>
    <xf numFmtId="0" fontId="284" fillId="18" borderId="15" applyNumberFormat="0" applyAlignment="0" applyProtection="0"/>
    <xf numFmtId="0" fontId="285" fillId="19" borderId="16" applyNumberFormat="0" applyAlignment="0" applyProtection="0"/>
    <xf numFmtId="0" fontId="286" fillId="0" borderId="17" applyNumberFormat="0" applyFill="0" applyAlignment="0" applyProtection="0"/>
    <xf numFmtId="0" fontId="287" fillId="0" borderId="0" applyNumberFormat="0" applyFill="0" applyBorder="0" applyAlignment="0" applyProtection="0"/>
    <xf numFmtId="0" fontId="282" fillId="20" borderId="0" applyNumberFormat="0" applyBorder="0" applyAlignment="0" applyProtection="0"/>
    <xf numFmtId="0" fontId="282" fillId="21" borderId="0" applyNumberFormat="0" applyBorder="0" applyAlignment="0" applyProtection="0"/>
    <xf numFmtId="0" fontId="282" fillId="22" borderId="0" applyNumberFormat="0" applyBorder="0" applyAlignment="0" applyProtection="0"/>
    <xf numFmtId="0" fontId="282" fillId="14" borderId="0" applyNumberFormat="0" applyBorder="0" applyAlignment="0" applyProtection="0"/>
    <xf numFmtId="0" fontId="282" fillId="15" borderId="0" applyNumberFormat="0" applyBorder="0" applyAlignment="0" applyProtection="0"/>
    <xf numFmtId="0" fontId="282" fillId="23" borderId="0" applyNumberFormat="0" applyBorder="0" applyAlignment="0" applyProtection="0"/>
    <xf numFmtId="0" fontId="288" fillId="8" borderId="15" applyNumberFormat="0" applyAlignment="0" applyProtection="0"/>
    <xf numFmtId="0" fontId="289" fillId="5" borderId="0" applyNumberFormat="0" applyBorder="0" applyAlignment="0" applyProtection="0"/>
    <xf numFmtId="0" fontId="290" fillId="24" borderId="0" applyNumberFormat="0" applyBorder="0" applyAlignment="0" applyProtection="0"/>
    <xf numFmtId="0" fontId="263" fillId="25" borderId="14" applyNumberFormat="0" applyFont="0" applyAlignment="0" applyProtection="0"/>
    <xf numFmtId="0" fontId="291" fillId="18" borderId="18" applyNumberFormat="0" applyAlignment="0" applyProtection="0"/>
    <xf numFmtId="0" fontId="292" fillId="0" borderId="0" applyNumberFormat="0" applyFill="0" applyBorder="0" applyAlignment="0" applyProtection="0"/>
    <xf numFmtId="0" fontId="293" fillId="0" borderId="0" applyNumberFormat="0" applyFill="0" applyBorder="0" applyAlignment="0" applyProtection="0"/>
    <xf numFmtId="0" fontId="294" fillId="0" borderId="19" applyNumberFormat="0" applyFill="0" applyAlignment="0" applyProtection="0"/>
    <xf numFmtId="0" fontId="295" fillId="0" borderId="20" applyNumberFormat="0" applyFill="0" applyAlignment="0" applyProtection="0"/>
    <xf numFmtId="0" fontId="287" fillId="0" borderId="21" applyNumberFormat="0" applyFill="0" applyAlignment="0" applyProtection="0"/>
    <xf numFmtId="0" fontId="296" fillId="0" borderId="0" applyNumberFormat="0" applyFill="0" applyBorder="0" applyAlignment="0" applyProtection="0"/>
    <xf numFmtId="0" fontId="297" fillId="0" borderId="22" applyNumberFormat="0" applyFill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298" fillId="0" borderId="0"/>
    <xf numFmtId="169" fontId="298" fillId="0" borderId="0" applyFont="0" applyFill="0" applyBorder="0" applyAlignment="0" applyProtection="0"/>
    <xf numFmtId="0" fontId="191" fillId="0" borderId="0"/>
    <xf numFmtId="0" fontId="191" fillId="0" borderId="0"/>
    <xf numFmtId="9" fontId="298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264" fillId="0" borderId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264" fillId="0" borderId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0" fontId="299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6" fillId="0" borderId="0"/>
    <xf numFmtId="0" fontId="300" fillId="0" borderId="0"/>
    <xf numFmtId="0" fontId="176" fillId="0" borderId="0"/>
    <xf numFmtId="0" fontId="175" fillId="0" borderId="0"/>
    <xf numFmtId="169" fontId="175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263" fillId="25" borderId="24" applyNumberFormat="0" applyFont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63" fillId="0" borderId="0"/>
    <xf numFmtId="169" fontId="263" fillId="0" borderId="0" applyFont="0" applyFill="0" applyBorder="0" applyAlignment="0" applyProtection="0"/>
    <xf numFmtId="0" fontId="175" fillId="0" borderId="0"/>
    <xf numFmtId="0" fontId="175" fillId="0" borderId="0"/>
    <xf numFmtId="9" fontId="263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263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263" fillId="0" borderId="0"/>
    <xf numFmtId="0" fontId="175" fillId="0" borderId="0"/>
    <xf numFmtId="0" fontId="302" fillId="0" borderId="0"/>
    <xf numFmtId="169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7" fontId="302" fillId="0" borderId="0" applyFont="0" applyFill="0" applyBorder="0" applyAlignment="0" applyProtection="0"/>
    <xf numFmtId="169" fontId="263" fillId="0" borderId="0" applyFont="0" applyFill="0" applyBorder="0" applyAlignment="0" applyProtection="0"/>
    <xf numFmtId="16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41" fontId="262" fillId="0" borderId="0" applyFont="0" applyFill="0" applyBorder="0" applyAlignment="0" applyProtection="0"/>
    <xf numFmtId="0" fontId="174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263" fillId="25" borderId="29" applyNumberFormat="0" applyFont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263" fillId="25" borderId="29" applyNumberFormat="0" applyFont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263" fillId="0" borderId="0"/>
    <xf numFmtId="16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41" fontId="262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41" fontId="262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262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306" fillId="0" borderId="0" applyNumberFormat="0" applyFill="0" applyBorder="0" applyAlignment="0" applyProtection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68" fillId="0" borderId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0" fontId="264" fillId="0" borderId="0"/>
    <xf numFmtId="0" fontId="264" fillId="0" borderId="0"/>
    <xf numFmtId="0" fontId="166" fillId="0" borderId="0"/>
    <xf numFmtId="0" fontId="166" fillId="0" borderId="0"/>
    <xf numFmtId="0" fontId="264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264" fillId="0" borderId="0"/>
    <xf numFmtId="0" fontId="166" fillId="3" borderId="0" applyNumberFormat="0" applyBorder="0" applyAlignment="0" applyProtection="0"/>
    <xf numFmtId="0" fontId="165" fillId="0" borderId="0"/>
    <xf numFmtId="0" fontId="164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2" fillId="0" borderId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59" fillId="3" borderId="0" applyNumberFormat="0" applyBorder="0" applyAlignment="0" applyProtection="0"/>
    <xf numFmtId="0" fontId="159" fillId="0" borderId="0"/>
    <xf numFmtId="0" fontId="265" fillId="17" borderId="0" applyNumberFormat="0" applyBorder="0" applyAlignment="0" applyProtection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264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308" fillId="0" borderId="0"/>
    <xf numFmtId="0" fontId="155" fillId="0" borderId="0"/>
    <xf numFmtId="0" fontId="26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311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264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0" fontId="141" fillId="0" borderId="0"/>
    <xf numFmtId="169" fontId="141" fillId="0" borderId="0" applyFont="0" applyFill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284" fillId="18" borderId="35" applyNumberFormat="0" applyAlignment="0" applyProtection="0"/>
    <xf numFmtId="0" fontId="288" fillId="8" borderId="35" applyNumberFormat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9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291" fillId="18" borderId="36" applyNumberFormat="0" applyAlignment="0" applyProtection="0"/>
    <xf numFmtId="169" fontId="141" fillId="0" borderId="0" applyFont="0" applyFill="0" applyBorder="0" applyAlignment="0" applyProtection="0"/>
    <xf numFmtId="0" fontId="297" fillId="0" borderId="37" applyNumberFormat="0" applyFill="0" applyAlignment="0" applyProtection="0"/>
    <xf numFmtId="169" fontId="141" fillId="0" borderId="0" applyFont="0" applyFill="0" applyBorder="0" applyAlignment="0" applyProtection="0"/>
    <xf numFmtId="0" fontId="140" fillId="0" borderId="0"/>
    <xf numFmtId="169" fontId="140" fillId="0" borderId="0" applyFont="0" applyFill="0" applyBorder="0" applyAlignment="0" applyProtection="0"/>
    <xf numFmtId="9" fontId="140" fillId="0" borderId="0" applyFont="0" applyFill="0" applyBorder="0" applyAlignment="0" applyProtection="0"/>
    <xf numFmtId="0" fontId="140" fillId="3" borderId="0" applyNumberFormat="0" applyBorder="0" applyAlignment="0" applyProtection="0"/>
    <xf numFmtId="0" fontId="263" fillId="25" borderId="32" applyNumberFormat="0" applyFont="0" applyAlignment="0" applyProtection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315" fillId="0" borderId="0"/>
    <xf numFmtId="169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133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264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9" fontId="263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318" fillId="0" borderId="0"/>
    <xf numFmtId="0" fontId="128" fillId="0" borderId="0"/>
    <xf numFmtId="169" fontId="263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319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3" fillId="0" borderId="0"/>
    <xf numFmtId="0" fontId="123" fillId="0" borderId="0"/>
    <xf numFmtId="0" fontId="123" fillId="0" borderId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325" fillId="0" borderId="0"/>
    <xf numFmtId="0" fontId="325" fillId="0" borderId="0"/>
    <xf numFmtId="169" fontId="122" fillId="0" borderId="0" applyFont="0" applyFill="0" applyBorder="0" applyAlignment="0" applyProtection="0"/>
    <xf numFmtId="0" fontId="122" fillId="0" borderId="0"/>
    <xf numFmtId="169" fontId="121" fillId="0" borderId="0" applyFont="0" applyFill="0" applyBorder="0" applyAlignment="0" applyProtection="0"/>
    <xf numFmtId="0" fontId="121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119" fillId="0" borderId="0"/>
    <xf numFmtId="0" fontId="118" fillId="0" borderId="0"/>
    <xf numFmtId="0" fontId="118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262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332" fillId="0" borderId="0"/>
    <xf numFmtId="169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169" fontId="333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334" fillId="0" borderId="0"/>
    <xf numFmtId="169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206" fontId="335" fillId="0" borderId="0" applyFont="0" applyFill="0" applyBorder="0" applyAlignment="0" applyProtection="0"/>
    <xf numFmtId="191" fontId="263" fillId="0" borderId="0" applyFont="0" applyFill="0" applyBorder="0" applyAlignment="0" applyProtection="0"/>
    <xf numFmtId="167" fontId="263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263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263" fillId="0" borderId="0"/>
    <xf numFmtId="0" fontId="114" fillId="0" borderId="0"/>
    <xf numFmtId="0" fontId="263" fillId="0" borderId="0"/>
    <xf numFmtId="0" fontId="263" fillId="0" borderId="0"/>
    <xf numFmtId="0" fontId="263" fillId="0" borderId="0"/>
    <xf numFmtId="0" fontId="264" fillId="0" borderId="0"/>
    <xf numFmtId="0" fontId="263" fillId="0" borderId="0"/>
    <xf numFmtId="9" fontId="335" fillId="0" borderId="0" applyFont="0" applyFill="0" applyBorder="0" applyAlignment="0" applyProtection="0"/>
    <xf numFmtId="0" fontId="264" fillId="0" borderId="0"/>
    <xf numFmtId="0" fontId="336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207" fontId="263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263" fillId="0" borderId="0"/>
    <xf numFmtId="0" fontId="110" fillId="0" borderId="0"/>
    <xf numFmtId="0" fontId="263" fillId="0" borderId="0"/>
    <xf numFmtId="9" fontId="110" fillId="0" borderId="0" applyFont="0" applyFill="0" applyBorder="0" applyAlignment="0" applyProtection="0"/>
    <xf numFmtId="169" fontId="110" fillId="0" borderId="0" applyFont="0" applyFill="0" applyBorder="0" applyAlignment="0" applyProtection="0"/>
    <xf numFmtId="0" fontId="109" fillId="0" borderId="0"/>
    <xf numFmtId="16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8" fillId="0" borderId="0" applyFont="0" applyFill="0" applyBorder="0" applyAlignment="0" applyProtection="0"/>
    <xf numFmtId="0" fontId="108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264" fillId="0" borderId="0"/>
    <xf numFmtId="0" fontId="340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98" fillId="0" borderId="0"/>
    <xf numFmtId="169" fontId="98" fillId="0" borderId="0" applyFont="0" applyFill="0" applyBorder="0" applyAlignment="0" applyProtection="0"/>
    <xf numFmtId="0" fontId="263" fillId="0" borderId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0" fontId="97" fillId="0" borderId="0"/>
    <xf numFmtId="169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5" fillId="0" borderId="0"/>
    <xf numFmtId="169" fontId="95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343" fillId="0" borderId="0"/>
    <xf numFmtId="169" fontId="343" fillId="0" borderId="0" applyFont="0" applyFill="0" applyBorder="0" applyAlignment="0" applyProtection="0"/>
    <xf numFmtId="9" fontId="343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263" fillId="0" borderId="0"/>
    <xf numFmtId="0" fontId="90" fillId="0" borderId="0"/>
    <xf numFmtId="43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9" fontId="86" fillId="0" borderId="0" applyFont="0" applyFill="0" applyBorder="0" applyAlignment="0" applyProtection="0"/>
    <xf numFmtId="169" fontId="263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9" fontId="85" fillId="0" borderId="0" applyFont="0" applyFill="0" applyBorder="0" applyAlignment="0" applyProtection="0"/>
    <xf numFmtId="0" fontId="84" fillId="0" borderId="0"/>
    <xf numFmtId="9" fontId="84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169" fontId="82" fillId="0" borderId="0" applyFont="0" applyFill="0" applyBorder="0" applyAlignment="0" applyProtection="0"/>
    <xf numFmtId="0" fontId="81" fillId="0" borderId="0"/>
    <xf numFmtId="9" fontId="81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7" fillId="0" borderId="0"/>
    <xf numFmtId="16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343" fillId="0" borderId="0"/>
    <xf numFmtId="169" fontId="343" fillId="0" borderId="0" applyFont="0" applyFill="0" applyBorder="0" applyAlignment="0" applyProtection="0"/>
    <xf numFmtId="0" fontId="74" fillId="0" borderId="0"/>
    <xf numFmtId="9" fontId="343" fillId="0" borderId="0" applyFont="0" applyFill="0" applyBorder="0" applyAlignment="0" applyProtection="0"/>
    <xf numFmtId="169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9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68" fontId="71" fillId="0" borderId="0" applyFont="0" applyFill="0" applyBorder="0" applyAlignment="0" applyProtection="0"/>
    <xf numFmtId="0" fontId="263" fillId="0" borderId="0"/>
    <xf numFmtId="169" fontId="263" fillId="0" borderId="0" applyFont="0" applyFill="0" applyBorder="0" applyAlignment="0" applyProtection="0"/>
    <xf numFmtId="0" fontId="70" fillId="0" borderId="0"/>
    <xf numFmtId="9" fontId="263" fillId="0" borderId="0" applyFont="0" applyFill="0" applyBorder="0" applyAlignment="0" applyProtection="0"/>
    <xf numFmtId="43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9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9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69" fontId="65" fillId="0" borderId="0" applyFont="0" applyFill="0" applyBorder="0" applyAlignment="0" applyProtection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348" fillId="0" borderId="0"/>
    <xf numFmtId="169" fontId="348" fillId="0" borderId="0" applyFont="0" applyFill="0" applyBorder="0" applyAlignment="0" applyProtection="0"/>
    <xf numFmtId="9" fontId="348" fillId="0" borderId="0" applyFont="0" applyFill="0" applyBorder="0" applyAlignment="0" applyProtection="0"/>
    <xf numFmtId="0" fontId="63" fillId="0" borderId="0"/>
    <xf numFmtId="16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164" fontId="63" fillId="0" borderId="0" applyFont="0" applyFill="0" applyBorder="0" applyAlignment="0" applyProtection="0"/>
    <xf numFmtId="43" fontId="2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9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0" fontId="58" fillId="0" borderId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0" fontId="56" fillId="0" borderId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0" fontId="42" fillId="0" borderId="0"/>
    <xf numFmtId="168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39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348" fillId="0" borderId="0" applyFont="0" applyFill="0" applyBorder="0" applyAlignment="0" applyProtection="0"/>
    <xf numFmtId="43" fontId="263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0" fontId="348" fillId="0" borderId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349" fillId="0" borderId="0"/>
    <xf numFmtId="43" fontId="349" fillId="0" borderId="0" applyFont="0" applyFill="0" applyBorder="0" applyAlignment="0" applyProtection="0"/>
    <xf numFmtId="43" fontId="263" fillId="0" borderId="0" applyFont="0" applyFill="0" applyBorder="0" applyAlignment="0" applyProtection="0"/>
    <xf numFmtId="43" fontId="263" fillId="0" borderId="0" applyFont="0" applyFill="0" applyBorder="0" applyAlignment="0" applyProtection="0"/>
    <xf numFmtId="43" fontId="263" fillId="0" borderId="0" applyFont="0" applyFill="0" applyBorder="0" applyAlignment="0" applyProtection="0"/>
    <xf numFmtId="9" fontId="349" fillId="0" borderId="0" applyFont="0" applyFill="0" applyBorder="0" applyAlignment="0" applyProtection="0"/>
    <xf numFmtId="43" fontId="349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350" fillId="0" borderId="0"/>
    <xf numFmtId="0" fontId="13" fillId="0" borderId="0"/>
    <xf numFmtId="169" fontId="13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351" fillId="0" borderId="0"/>
    <xf numFmtId="0" fontId="8" fillId="0" borderId="0"/>
    <xf numFmtId="169" fontId="8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3" fillId="3" borderId="0" applyNumberFormat="0" applyBorder="0" applyAlignment="0" applyProtection="0"/>
    <xf numFmtId="0" fontId="352" fillId="0" borderId="0"/>
    <xf numFmtId="0" fontId="2" fillId="3" borderId="0" applyNumberFormat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708">
    <xf numFmtId="0" fontId="0" fillId="0" borderId="0" xfId="0"/>
    <xf numFmtId="0" fontId="269" fillId="0" borderId="0" xfId="0" applyFont="1" applyAlignment="1">
      <alignment horizontal="centerContinuous" vertical="center"/>
    </xf>
    <xf numFmtId="0" fontId="270" fillId="0" borderId="0" xfId="0" applyFont="1" applyAlignment="1">
      <alignment vertical="center"/>
    </xf>
    <xf numFmtId="0" fontId="269" fillId="0" borderId="0" xfId="0" applyFont="1" applyAlignment="1">
      <alignment horizontal="center" vertical="center"/>
    </xf>
    <xf numFmtId="0" fontId="269" fillId="0" borderId="0" xfId="0" applyFont="1" applyAlignment="1">
      <alignment horizontal="right" vertical="center" wrapText="1"/>
    </xf>
    <xf numFmtId="4" fontId="269" fillId="0" borderId="0" xfId="0" applyNumberFormat="1" applyFont="1" applyAlignment="1">
      <alignment vertical="center"/>
    </xf>
    <xf numFmtId="174" fontId="269" fillId="0" borderId="0" xfId="0" applyNumberFormat="1" applyFont="1" applyAlignment="1">
      <alignment vertical="center"/>
    </xf>
    <xf numFmtId="4" fontId="269" fillId="0" borderId="0" xfId="5" applyNumberFormat="1" applyFont="1" applyFill="1" applyBorder="1" applyAlignment="1">
      <alignment vertical="center"/>
    </xf>
    <xf numFmtId="174" fontId="269" fillId="0" borderId="0" xfId="0" applyNumberFormat="1" applyFont="1" applyAlignment="1">
      <alignment horizontal="center" vertical="center"/>
    </xf>
    <xf numFmtId="49" fontId="269" fillId="0" borderId="0" xfId="0" applyNumberFormat="1" applyFont="1" applyAlignment="1">
      <alignment horizontal="centerContinuous" vertical="center"/>
    </xf>
    <xf numFmtId="176" fontId="269" fillId="0" borderId="0" xfId="0" applyNumberFormat="1" applyFont="1" applyAlignment="1">
      <alignment vertical="center"/>
    </xf>
    <xf numFmtId="0" fontId="269" fillId="0" borderId="0" xfId="4" applyFont="1" applyAlignment="1">
      <alignment vertical="center"/>
    </xf>
    <xf numFmtId="0" fontId="269" fillId="0" borderId="0" xfId="0" applyFont="1" applyAlignment="1">
      <alignment horizontal="left" vertical="center"/>
    </xf>
    <xf numFmtId="0" fontId="269" fillId="0" borderId="0" xfId="0" applyFont="1" applyAlignment="1">
      <alignment horizontal="left" vertical="center" wrapText="1"/>
    </xf>
    <xf numFmtId="176" fontId="277" fillId="0" borderId="0" xfId="0" applyNumberFormat="1" applyFont="1" applyAlignment="1">
      <alignment vertical="center"/>
    </xf>
    <xf numFmtId="49" fontId="269" fillId="0" borderId="0" xfId="0" applyNumberFormat="1" applyFont="1" applyAlignment="1">
      <alignment vertical="center"/>
    </xf>
    <xf numFmtId="170" fontId="269" fillId="0" borderId="0" xfId="1" applyNumberFormat="1" applyFont="1" applyFill="1" applyAlignment="1">
      <alignment vertical="center"/>
    </xf>
    <xf numFmtId="10" fontId="269" fillId="0" borderId="0" xfId="2" applyNumberFormat="1" applyFont="1" applyFill="1" applyAlignment="1">
      <alignment vertical="center"/>
    </xf>
    <xf numFmtId="173" fontId="269" fillId="0" borderId="0" xfId="0" applyNumberFormat="1" applyFont="1" applyAlignment="1">
      <alignment vertical="center"/>
    </xf>
    <xf numFmtId="0" fontId="269" fillId="0" borderId="0" xfId="0" applyFont="1" applyAlignment="1">
      <alignment vertical="center"/>
    </xf>
    <xf numFmtId="169" fontId="269" fillId="0" borderId="0" xfId="1" applyFont="1" applyFill="1" applyBorder="1" applyAlignment="1">
      <alignment horizontal="right" vertical="center" wrapText="1"/>
    </xf>
    <xf numFmtId="180" fontId="269" fillId="0" borderId="0" xfId="0" applyNumberFormat="1" applyFont="1" applyAlignment="1">
      <alignment vertical="center"/>
    </xf>
    <xf numFmtId="169" fontId="269" fillId="0" borderId="0" xfId="1" applyFont="1" applyFill="1" applyAlignment="1">
      <alignment vertical="center"/>
    </xf>
    <xf numFmtId="169" fontId="269" fillId="0" borderId="0" xfId="1" applyFont="1" applyFill="1" applyBorder="1" applyAlignment="1">
      <alignment vertical="center"/>
    </xf>
    <xf numFmtId="169" fontId="269" fillId="0" borderId="0" xfId="0" applyNumberFormat="1" applyFont="1" applyAlignment="1">
      <alignment vertical="center"/>
    </xf>
    <xf numFmtId="0" fontId="277" fillId="0" borderId="0" xfId="0" applyFont="1" applyAlignment="1">
      <alignment vertical="center"/>
    </xf>
    <xf numFmtId="49" fontId="277" fillId="0" borderId="0" xfId="0" applyNumberFormat="1" applyFont="1" applyAlignment="1">
      <alignment vertical="center"/>
    </xf>
    <xf numFmtId="0" fontId="277" fillId="0" borderId="0" xfId="0" applyFont="1" applyAlignment="1">
      <alignment horizontal="center" vertical="center"/>
    </xf>
    <xf numFmtId="170" fontId="269" fillId="0" borderId="0" xfId="1" applyNumberFormat="1" applyFont="1" applyFill="1" applyBorder="1" applyAlignment="1">
      <alignment vertical="center"/>
    </xf>
    <xf numFmtId="0" fontId="269" fillId="0" borderId="0" xfId="0" applyFont="1" applyAlignment="1">
      <alignment vertical="center" wrapText="1"/>
    </xf>
    <xf numFmtId="4" fontId="269" fillId="0" borderId="0" xfId="0" applyNumberFormat="1" applyFont="1" applyAlignment="1">
      <alignment horizontal="center" vertical="center"/>
    </xf>
    <xf numFmtId="177" fontId="269" fillId="0" borderId="0" xfId="0" applyNumberFormat="1" applyFont="1" applyAlignment="1">
      <alignment horizontal="left" vertical="center"/>
    </xf>
    <xf numFmtId="3" fontId="277" fillId="0" borderId="0" xfId="1" applyNumberFormat="1" applyFont="1" applyFill="1" applyBorder="1" applyAlignment="1">
      <alignment horizontal="left" vertical="center" wrapText="1"/>
    </xf>
    <xf numFmtId="49" fontId="269" fillId="0" borderId="0" xfId="0" applyNumberFormat="1" applyFont="1" applyAlignment="1">
      <alignment horizontal="center" vertical="center" wrapText="1"/>
    </xf>
    <xf numFmtId="0" fontId="277" fillId="0" borderId="1" xfId="0" applyFont="1" applyBorder="1" applyAlignment="1">
      <alignment horizontal="center" vertical="center" wrapText="1"/>
    </xf>
    <xf numFmtId="0" fontId="269" fillId="0" borderId="0" xfId="0" applyFont="1" applyAlignment="1">
      <alignment horizontal="center" vertical="center" wrapText="1"/>
    </xf>
    <xf numFmtId="178" fontId="269" fillId="0" borderId="0" xfId="0" applyNumberFormat="1" applyFont="1" applyAlignment="1">
      <alignment horizontal="center" vertical="center"/>
    </xf>
    <xf numFmtId="178" fontId="277" fillId="0" borderId="1" xfId="0" applyNumberFormat="1" applyFont="1" applyBorder="1" applyAlignment="1">
      <alignment horizontal="centerContinuous" vertical="center"/>
    </xf>
    <xf numFmtId="0" fontId="269" fillId="0" borderId="0" xfId="0" applyFont="1"/>
    <xf numFmtId="195" fontId="269" fillId="0" borderId="0" xfId="5" applyNumberFormat="1" applyFont="1" applyFill="1" applyAlignment="1">
      <alignment vertical="center" wrapText="1"/>
    </xf>
    <xf numFmtId="49" fontId="269" fillId="0" borderId="0" xfId="0" applyNumberFormat="1" applyFont="1" applyAlignment="1">
      <alignment vertical="center" wrapText="1"/>
    </xf>
    <xf numFmtId="177" fontId="269" fillId="0" borderId="0" xfId="0" applyNumberFormat="1" applyFont="1" applyAlignment="1">
      <alignment horizontal="center" vertical="center" wrapText="1"/>
    </xf>
    <xf numFmtId="169" fontId="269" fillId="0" borderId="0" xfId="1" applyFont="1" applyFill="1" applyAlignment="1">
      <alignment horizontal="center" vertical="center" wrapText="1"/>
    </xf>
    <xf numFmtId="173" fontId="269" fillId="0" borderId="0" xfId="0" applyNumberFormat="1" applyFont="1" applyAlignment="1">
      <alignment horizontal="center" vertical="center"/>
    </xf>
    <xf numFmtId="49" fontId="277" fillId="0" borderId="0" xfId="0" applyNumberFormat="1" applyFont="1" applyAlignment="1">
      <alignment horizontal="center" vertical="center" wrapText="1"/>
    </xf>
    <xf numFmtId="49" fontId="269" fillId="0" borderId="0" xfId="0" applyNumberFormat="1" applyFont="1" applyAlignment="1">
      <alignment horizontal="center" vertical="center"/>
    </xf>
    <xf numFmtId="168" fontId="269" fillId="0" borderId="0" xfId="0" applyNumberFormat="1" applyFont="1" applyAlignment="1">
      <alignment horizontal="center" vertical="center"/>
    </xf>
    <xf numFmtId="0" fontId="301" fillId="0" borderId="0" xfId="4" applyFont="1" applyAlignment="1">
      <alignment vertical="center" wrapText="1"/>
    </xf>
    <xf numFmtId="4" fontId="269" fillId="0" borderId="0" xfId="0" applyNumberFormat="1" applyFont="1" applyAlignment="1">
      <alignment vertical="center" wrapText="1"/>
    </xf>
    <xf numFmtId="0" fontId="269" fillId="0" borderId="0" xfId="0" applyFont="1" applyProtection="1">
      <protection hidden="1"/>
    </xf>
    <xf numFmtId="0" fontId="269" fillId="0" borderId="30" xfId="0" applyFont="1" applyBorder="1"/>
    <xf numFmtId="173" fontId="269" fillId="0" borderId="0" xfId="26" applyNumberFormat="1" applyFont="1" applyAlignment="1">
      <alignment horizontal="center" vertical="center" wrapText="1"/>
    </xf>
    <xf numFmtId="199" fontId="269" fillId="0" borderId="0" xfId="1" applyNumberFormat="1" applyFont="1" applyFill="1" applyAlignment="1">
      <alignment vertical="center"/>
    </xf>
    <xf numFmtId="0" fontId="270" fillId="2" borderId="0" xfId="0" applyFont="1" applyFill="1" applyAlignment="1">
      <alignment vertical="center"/>
    </xf>
    <xf numFmtId="195" fontId="269" fillId="0" borderId="0" xfId="0" applyNumberFormat="1" applyFont="1" applyAlignment="1">
      <alignment horizontal="center" vertical="center"/>
    </xf>
    <xf numFmtId="198" fontId="269" fillId="0" borderId="0" xfId="0" applyNumberFormat="1" applyFont="1" applyAlignment="1">
      <alignment vertical="center"/>
    </xf>
    <xf numFmtId="169" fontId="269" fillId="0" borderId="0" xfId="1" applyFont="1" applyFill="1" applyAlignment="1">
      <alignment horizontal="centerContinuous" vertical="center"/>
    </xf>
    <xf numFmtId="192" fontId="269" fillId="0" borderId="0" xfId="1" applyNumberFormat="1" applyFont="1" applyFill="1" applyAlignment="1">
      <alignment vertical="center"/>
    </xf>
    <xf numFmtId="174" fontId="269" fillId="0" borderId="0" xfId="2" applyNumberFormat="1" applyFont="1" applyFill="1" applyAlignment="1">
      <alignment horizontal="left" vertical="center"/>
    </xf>
    <xf numFmtId="195" fontId="269" fillId="0" borderId="0" xfId="0" applyNumberFormat="1" applyFont="1" applyAlignment="1">
      <alignment horizontal="left" vertical="center"/>
    </xf>
    <xf numFmtId="9" fontId="269" fillId="0" borderId="0" xfId="2" applyFont="1" applyFill="1" applyAlignment="1">
      <alignment vertical="center"/>
    </xf>
    <xf numFmtId="3" fontId="269" fillId="0" borderId="0" xfId="4" applyNumberFormat="1" applyFont="1" applyAlignment="1">
      <alignment horizontal="left" vertical="center"/>
    </xf>
    <xf numFmtId="177" fontId="269" fillId="0" borderId="0" xfId="0" applyNumberFormat="1" applyFont="1" applyAlignment="1">
      <alignment vertical="center"/>
    </xf>
    <xf numFmtId="3" fontId="269" fillId="0" borderId="0" xfId="0" applyNumberFormat="1" applyFont="1" applyAlignment="1">
      <alignment horizontal="left" vertical="center"/>
    </xf>
    <xf numFmtId="2" fontId="269" fillId="0" borderId="0" xfId="0" applyNumberFormat="1" applyFont="1" applyAlignment="1">
      <alignment vertical="center"/>
    </xf>
    <xf numFmtId="180" fontId="269" fillId="0" borderId="1" xfId="0" applyNumberFormat="1" applyFont="1" applyBorder="1" applyAlignment="1">
      <alignment horizontal="center" vertical="center" wrapText="1"/>
    </xf>
    <xf numFmtId="169" fontId="269" fillId="0" borderId="0" xfId="1" applyFont="1" applyFill="1" applyAlignment="1">
      <alignment vertical="center" wrapText="1"/>
    </xf>
    <xf numFmtId="1" fontId="269" fillId="0" borderId="0" xfId="0" applyNumberFormat="1" applyFont="1" applyAlignment="1">
      <alignment vertical="center"/>
    </xf>
    <xf numFmtId="0" fontId="277" fillId="0" borderId="0" xfId="0" applyFont="1" applyAlignment="1">
      <alignment horizontal="right" vertical="center"/>
    </xf>
    <xf numFmtId="169" fontId="277" fillId="0" borderId="0" xfId="1" applyFont="1" applyFill="1" applyBorder="1" applyAlignment="1">
      <alignment vertical="center"/>
    </xf>
    <xf numFmtId="169" fontId="269" fillId="0" borderId="0" xfId="0" applyNumberFormat="1" applyFont="1" applyAlignment="1">
      <alignment horizontal="center" vertical="center"/>
    </xf>
    <xf numFmtId="169" fontId="269" fillId="0" borderId="0" xfId="0" applyNumberFormat="1" applyFont="1" applyAlignment="1">
      <alignment horizontal="left" vertical="center"/>
    </xf>
    <xf numFmtId="2" fontId="269" fillId="0" borderId="0" xfId="0" applyNumberFormat="1" applyFont="1" applyAlignment="1">
      <alignment horizontal="left" vertical="center" indent="3"/>
    </xf>
    <xf numFmtId="181" fontId="269" fillId="0" borderId="0" xfId="0" applyNumberFormat="1" applyFont="1" applyAlignment="1">
      <alignment vertical="center"/>
    </xf>
    <xf numFmtId="168" fontId="269" fillId="0" borderId="0" xfId="0" applyNumberFormat="1" applyFont="1" applyAlignment="1">
      <alignment horizontal="center" vertical="center" wrapText="1"/>
    </xf>
    <xf numFmtId="176" fontId="277" fillId="0" borderId="0" xfId="0" applyNumberFormat="1" applyFont="1" applyAlignment="1">
      <alignment horizontal="center" vertical="center" wrapText="1"/>
    </xf>
    <xf numFmtId="176" fontId="277" fillId="0" borderId="0" xfId="0" applyNumberFormat="1" applyFont="1" applyAlignment="1">
      <alignment horizontal="left" vertical="center"/>
    </xf>
    <xf numFmtId="179" fontId="277" fillId="0" borderId="0" xfId="0" applyNumberFormat="1" applyFont="1" applyAlignment="1">
      <alignment horizontal="left" vertical="center"/>
    </xf>
    <xf numFmtId="179" fontId="277" fillId="0" borderId="0" xfId="0" applyNumberFormat="1" applyFont="1" applyAlignment="1">
      <alignment vertical="center"/>
    </xf>
    <xf numFmtId="167" fontId="277" fillId="0" borderId="0" xfId="0" applyNumberFormat="1" applyFont="1" applyAlignment="1">
      <alignment vertical="center"/>
    </xf>
    <xf numFmtId="167" fontId="277" fillId="0" borderId="0" xfId="0" applyNumberFormat="1" applyFont="1" applyAlignment="1">
      <alignment horizontal="left" vertical="center"/>
    </xf>
    <xf numFmtId="174" fontId="269" fillId="0" borderId="0" xfId="0" applyNumberFormat="1" applyFont="1" applyAlignment="1">
      <alignment vertical="center" wrapText="1"/>
    </xf>
    <xf numFmtId="0" fontId="277" fillId="0" borderId="0" xfId="0" applyFont="1" applyAlignment="1">
      <alignment horizontal="left" vertical="center"/>
    </xf>
    <xf numFmtId="0" fontId="277" fillId="0" borderId="1" xfId="35071" applyFont="1" applyBorder="1" applyAlignment="1">
      <alignment vertical="center"/>
    </xf>
    <xf numFmtId="0" fontId="269" fillId="0" borderId="1" xfId="35071" applyFont="1" applyBorder="1" applyAlignment="1">
      <alignment vertical="center"/>
    </xf>
    <xf numFmtId="0" fontId="269" fillId="0" borderId="0" xfId="35066" applyFont="1" applyAlignment="1">
      <alignment horizontal="center"/>
    </xf>
    <xf numFmtId="0" fontId="269" fillId="0" borderId="0" xfId="35066" applyFont="1" applyAlignment="1">
      <alignment horizontal="right" wrapText="1"/>
    </xf>
    <xf numFmtId="0" fontId="269" fillId="0" borderId="0" xfId="35072" applyFont="1"/>
    <xf numFmtId="169" fontId="269" fillId="0" borderId="0" xfId="35073" applyFont="1" applyFill="1"/>
    <xf numFmtId="0" fontId="269" fillId="0" borderId="0" xfId="35072" applyFont="1" applyAlignment="1">
      <alignment horizontal="center"/>
    </xf>
    <xf numFmtId="0" fontId="269" fillId="0" borderId="0" xfId="35075" applyFont="1" applyFill="1" applyBorder="1" applyAlignment="1">
      <alignment horizontal="center" vertical="center" wrapText="1"/>
    </xf>
    <xf numFmtId="168" fontId="269" fillId="0" borderId="0" xfId="35075" applyNumberFormat="1" applyFont="1" applyFill="1" applyAlignment="1">
      <alignment vertical="center"/>
    </xf>
    <xf numFmtId="168" fontId="269" fillId="0" borderId="0" xfId="35075" applyNumberFormat="1" applyFont="1" applyFill="1" applyAlignment="1">
      <alignment horizontal="center" vertical="center" wrapText="1"/>
    </xf>
    <xf numFmtId="180" fontId="269" fillId="0" borderId="0" xfId="35075" applyNumberFormat="1" applyFont="1" applyFill="1" applyBorder="1" applyAlignment="1">
      <alignment horizontal="center" vertical="center" wrapText="1"/>
    </xf>
    <xf numFmtId="168" fontId="269" fillId="0" borderId="0" xfId="35075" applyNumberFormat="1" applyFont="1" applyFill="1" applyBorder="1" applyAlignment="1">
      <alignment horizontal="center" vertical="center" wrapText="1"/>
    </xf>
    <xf numFmtId="176" fontId="277" fillId="0" borderId="28" xfId="0" applyNumberFormat="1" applyFont="1" applyBorder="1" applyAlignment="1">
      <alignment horizontal="center" vertical="center" wrapText="1"/>
    </xf>
    <xf numFmtId="199" fontId="269" fillId="0" borderId="0" xfId="1" applyNumberFormat="1" applyFont="1" applyFill="1" applyAlignment="1">
      <alignment horizontal="center" vertical="center" wrapText="1"/>
    </xf>
    <xf numFmtId="0" fontId="159" fillId="0" borderId="0" xfId="35087" applyFill="1" applyAlignment="1">
      <alignment vertical="center"/>
    </xf>
    <xf numFmtId="168" fontId="270" fillId="0" borderId="0" xfId="35087" applyNumberFormat="1" applyFont="1" applyFill="1" applyAlignment="1">
      <alignment vertical="center"/>
    </xf>
    <xf numFmtId="0" fontId="270" fillId="0" borderId="0" xfId="35087" applyFont="1" applyFill="1" applyAlignment="1">
      <alignment vertical="center"/>
    </xf>
    <xf numFmtId="180" fontId="270" fillId="0" borderId="0" xfId="35087" applyNumberFormat="1" applyFont="1" applyFill="1" applyBorder="1" applyAlignment="1">
      <alignment vertical="center"/>
    </xf>
    <xf numFmtId="196" fontId="270" fillId="0" borderId="0" xfId="35087" applyNumberFormat="1" applyFont="1" applyFill="1" applyAlignment="1">
      <alignment vertical="center"/>
    </xf>
    <xf numFmtId="173" fontId="159" fillId="0" borderId="0" xfId="35087" applyNumberFormat="1" applyFill="1" applyAlignment="1">
      <alignment vertical="center"/>
    </xf>
    <xf numFmtId="0" fontId="159" fillId="0" borderId="0" xfId="35088"/>
    <xf numFmtId="176" fontId="159" fillId="0" borderId="0" xfId="35088" applyNumberFormat="1" applyAlignment="1">
      <alignment vertical="center"/>
    </xf>
    <xf numFmtId="0" fontId="307" fillId="0" borderId="0" xfId="35088" applyFont="1" applyAlignment="1">
      <alignment vertical="center"/>
    </xf>
    <xf numFmtId="0" fontId="271" fillId="0" borderId="0" xfId="35087" applyFont="1" applyFill="1" applyAlignment="1">
      <alignment vertical="center"/>
    </xf>
    <xf numFmtId="0" fontId="265" fillId="27" borderId="13" xfId="35094" applyFont="1" applyFill="1" applyBorder="1" applyAlignment="1">
      <alignment horizontal="center"/>
    </xf>
    <xf numFmtId="0" fontId="265" fillId="0" borderId="29" xfId="35094" applyFont="1" applyBorder="1" applyAlignment="1">
      <alignment wrapText="1"/>
    </xf>
    <xf numFmtId="0" fontId="265" fillId="0" borderId="29" xfId="35094" applyFont="1" applyBorder="1" applyAlignment="1">
      <alignment horizontal="right" wrapText="1"/>
    </xf>
    <xf numFmtId="1" fontId="269" fillId="0" borderId="0" xfId="0" applyNumberFormat="1" applyFont="1" applyAlignment="1">
      <alignment horizontal="center" vertical="center"/>
    </xf>
    <xf numFmtId="200" fontId="269" fillId="0" borderId="0" xfId="0" applyNumberFormat="1" applyFont="1" applyAlignment="1">
      <alignment vertical="center"/>
    </xf>
    <xf numFmtId="180" fontId="277" fillId="0" borderId="0" xfId="0" applyNumberFormat="1" applyFont="1" applyAlignment="1">
      <alignment vertical="center"/>
    </xf>
    <xf numFmtId="195" fontId="269" fillId="0" borderId="0" xfId="0" applyNumberFormat="1" applyFont="1" applyAlignment="1">
      <alignment vertical="center"/>
    </xf>
    <xf numFmtId="1" fontId="269" fillId="0" borderId="0" xfId="0" applyNumberFormat="1" applyFont="1" applyAlignment="1">
      <alignment vertical="center" wrapText="1"/>
    </xf>
    <xf numFmtId="9" fontId="269" fillId="0" borderId="0" xfId="2" applyFont="1" applyFill="1" applyAlignment="1">
      <alignment horizontal="center" vertical="center" wrapText="1"/>
    </xf>
    <xf numFmtId="0" fontId="277" fillId="0" borderId="10" xfId="0" applyFont="1" applyBorder="1" applyAlignment="1">
      <alignment horizontal="justify" vertical="center"/>
    </xf>
    <xf numFmtId="9" fontId="269" fillId="0" borderId="0" xfId="2" applyFont="1" applyFill="1" applyAlignment="1">
      <alignment horizontal="center" vertical="center"/>
    </xf>
    <xf numFmtId="0" fontId="277" fillId="2" borderId="0" xfId="0" applyFont="1" applyFill="1" applyAlignment="1">
      <alignment vertical="center"/>
    </xf>
    <xf numFmtId="0" fontId="309" fillId="28" borderId="8" xfId="0" applyFont="1" applyFill="1" applyBorder="1"/>
    <xf numFmtId="180" fontId="277" fillId="0" borderId="10" xfId="0" applyNumberFormat="1" applyFont="1" applyBorder="1" applyAlignment="1">
      <alignment horizontal="center" vertical="center" wrapText="1"/>
    </xf>
    <xf numFmtId="0" fontId="272" fillId="2" borderId="0" xfId="26" applyFont="1" applyFill="1" applyAlignment="1">
      <alignment horizontal="center" vertical="center"/>
    </xf>
    <xf numFmtId="169" fontId="272" fillId="2" borderId="0" xfId="17578" applyFont="1" applyFill="1" applyBorder="1" applyAlignment="1">
      <alignment horizontal="center" vertical="center"/>
    </xf>
    <xf numFmtId="0" fontId="277" fillId="0" borderId="0" xfId="26" applyFont="1" applyAlignment="1">
      <alignment horizontal="center" vertical="center" wrapText="1"/>
    </xf>
    <xf numFmtId="169" fontId="277" fillId="0" borderId="0" xfId="17578" applyFont="1" applyFill="1" applyBorder="1" applyAlignment="1">
      <alignment horizontal="center" vertical="center" wrapText="1"/>
    </xf>
    <xf numFmtId="1" fontId="268" fillId="0" borderId="0" xfId="26" applyNumberFormat="1" applyFont="1" applyAlignment="1">
      <alignment horizontal="center" vertical="center" wrapText="1"/>
    </xf>
    <xf numFmtId="165" fontId="268" fillId="0" borderId="0" xfId="26" applyNumberFormat="1" applyFont="1" applyAlignment="1">
      <alignment horizontal="center" vertical="center" wrapText="1"/>
    </xf>
    <xf numFmtId="173" fontId="268" fillId="0" borderId="0" xfId="26" applyNumberFormat="1" applyFont="1" applyAlignment="1">
      <alignment horizontal="center" vertical="center" wrapText="1"/>
    </xf>
    <xf numFmtId="1" fontId="269" fillId="0" borderId="0" xfId="0" applyNumberFormat="1" applyFont="1" applyAlignment="1">
      <alignment horizontal="center" vertical="center" wrapText="1"/>
    </xf>
    <xf numFmtId="165" fontId="268" fillId="0" borderId="1" xfId="26" applyNumberFormat="1" applyFont="1" applyBorder="1" applyAlignment="1">
      <alignment horizontal="center" vertical="center" wrapText="1"/>
    </xf>
    <xf numFmtId="40" fontId="269" fillId="0" borderId="0" xfId="4447" applyNumberFormat="1" applyFont="1" applyAlignment="1">
      <alignment horizontal="center"/>
    </xf>
    <xf numFmtId="180" fontId="277" fillId="0" borderId="0" xfId="0" applyNumberFormat="1" applyFont="1" applyAlignment="1">
      <alignment horizontal="center" vertical="center" wrapText="1"/>
    </xf>
    <xf numFmtId="203" fontId="269" fillId="0" borderId="0" xfId="0" applyNumberFormat="1" applyFont="1" applyAlignment="1">
      <alignment vertical="center"/>
    </xf>
    <xf numFmtId="0" fontId="277" fillId="0" borderId="0" xfId="77" applyFont="1" applyAlignment="1">
      <alignment horizontal="center" vertical="center" wrapText="1"/>
    </xf>
    <xf numFmtId="169" fontId="277" fillId="0" borderId="0" xfId="0" applyNumberFormat="1" applyFont="1" applyAlignment="1">
      <alignment horizontal="center" vertical="center"/>
    </xf>
    <xf numFmtId="2" fontId="277" fillId="0" borderId="0" xfId="0" applyNumberFormat="1" applyFont="1" applyAlignment="1">
      <alignment horizontal="center" vertical="center"/>
    </xf>
    <xf numFmtId="204" fontId="269" fillId="0" borderId="1" xfId="0" applyNumberFormat="1" applyFont="1" applyBorder="1" applyAlignment="1">
      <alignment horizontal="center" vertical="center" wrapText="1"/>
    </xf>
    <xf numFmtId="0" fontId="277" fillId="0" borderId="4" xfId="0" applyFont="1" applyBorder="1" applyAlignment="1">
      <alignment horizontal="center" vertical="center" wrapText="1"/>
    </xf>
    <xf numFmtId="178" fontId="277" fillId="0" borderId="12" xfId="0" applyNumberFormat="1" applyFont="1" applyBorder="1" applyAlignment="1">
      <alignment horizontal="center" vertical="center"/>
    </xf>
    <xf numFmtId="0" fontId="263" fillId="0" borderId="0" xfId="0" applyFont="1" applyAlignment="1">
      <alignment horizontal="center" vertical="center" wrapText="1"/>
    </xf>
    <xf numFmtId="169" fontId="263" fillId="0" borderId="0" xfId="1" applyFont="1" applyFill="1" applyAlignment="1">
      <alignment horizontal="center" vertical="center" wrapText="1"/>
    </xf>
    <xf numFmtId="0" fontId="277" fillId="0" borderId="1" xfId="0" applyFont="1" applyBorder="1" applyAlignment="1">
      <alignment horizontal="center" vertical="center"/>
    </xf>
    <xf numFmtId="0" fontId="263" fillId="0" borderId="0" xfId="0" applyFont="1" applyAlignment="1">
      <alignment vertical="center"/>
    </xf>
    <xf numFmtId="4" fontId="263" fillId="0" borderId="0" xfId="0" applyNumberFormat="1" applyFont="1" applyAlignment="1">
      <alignment vertical="center"/>
    </xf>
    <xf numFmtId="0" fontId="263" fillId="0" borderId="0" xfId="0" applyFont="1" applyAlignment="1">
      <alignment horizontal="center" vertical="center"/>
    </xf>
    <xf numFmtId="0" fontId="263" fillId="2" borderId="0" xfId="0" applyFont="1" applyFill="1" applyAlignment="1">
      <alignment vertical="center"/>
    </xf>
    <xf numFmtId="169" fontId="263" fillId="2" borderId="0" xfId="1" applyFont="1" applyFill="1" applyAlignment="1">
      <alignment vertical="center"/>
    </xf>
    <xf numFmtId="49" fontId="303" fillId="0" borderId="9" xfId="0" applyNumberFormat="1" applyFont="1" applyBorder="1" applyAlignment="1">
      <alignment horizontal="center" vertical="center" wrapText="1"/>
    </xf>
    <xf numFmtId="0" fontId="263" fillId="0" borderId="0" xfId="0" applyFont="1"/>
    <xf numFmtId="49" fontId="303" fillId="0" borderId="30" xfId="0" applyNumberFormat="1" applyFont="1" applyBorder="1" applyAlignment="1">
      <alignment horizontal="center" vertical="center" wrapText="1"/>
    </xf>
    <xf numFmtId="0" fontId="263" fillId="0" borderId="30" xfId="0" applyFont="1" applyBorder="1"/>
    <xf numFmtId="49" fontId="303" fillId="0" borderId="8" xfId="0" applyNumberFormat="1" applyFont="1" applyBorder="1" applyAlignment="1">
      <alignment horizontal="center" vertical="center" wrapText="1"/>
    </xf>
    <xf numFmtId="9" fontId="269" fillId="0" borderId="0" xfId="2" applyFont="1" applyFill="1" applyAlignment="1">
      <alignment horizontal="left" vertical="center"/>
    </xf>
    <xf numFmtId="0" fontId="301" fillId="0" borderId="0" xfId="4" applyFont="1" applyAlignment="1">
      <alignment horizontal="left" vertical="center" wrapText="1"/>
    </xf>
    <xf numFmtId="169" fontId="263" fillId="0" borderId="0" xfId="1" applyFont="1" applyFill="1" applyAlignment="1">
      <alignment vertical="center"/>
    </xf>
    <xf numFmtId="171" fontId="263" fillId="0" borderId="0" xfId="0" applyNumberFormat="1" applyFont="1" applyAlignment="1">
      <alignment vertical="center"/>
    </xf>
    <xf numFmtId="169" fontId="263" fillId="0" borderId="29" xfId="1" applyFont="1" applyFill="1" applyBorder="1" applyAlignment="1">
      <alignment horizontal="right" vertical="center" wrapText="1"/>
    </xf>
    <xf numFmtId="10" fontId="263" fillId="0" borderId="0" xfId="2" applyNumberFormat="1" applyFont="1" applyFill="1" applyAlignment="1">
      <alignment vertical="center"/>
    </xf>
    <xf numFmtId="10" fontId="263" fillId="0" borderId="0" xfId="1" applyNumberFormat="1" applyFont="1" applyFill="1" applyAlignment="1">
      <alignment vertical="center"/>
    </xf>
    <xf numFmtId="0" fontId="263" fillId="0" borderId="25" xfId="0" applyFont="1" applyBorder="1" applyAlignment="1">
      <alignment vertical="center"/>
    </xf>
    <xf numFmtId="171" fontId="303" fillId="0" borderId="25" xfId="1" applyNumberFormat="1" applyFont="1" applyFill="1" applyBorder="1" applyAlignment="1">
      <alignment vertical="center"/>
    </xf>
    <xf numFmtId="169" fontId="303" fillId="0" borderId="25" xfId="1" applyFont="1" applyFill="1" applyBorder="1" applyAlignment="1">
      <alignment vertical="center"/>
    </xf>
    <xf numFmtId="3" fontId="263" fillId="0" borderId="0" xfId="0" applyNumberFormat="1" applyFont="1" applyAlignment="1">
      <alignment vertical="center"/>
    </xf>
    <xf numFmtId="194" fontId="263" fillId="0" borderId="0" xfId="77" applyNumberFormat="1" applyFont="1" applyAlignment="1">
      <alignment horizontal="right" vertical="center"/>
    </xf>
    <xf numFmtId="174" fontId="263" fillId="0" borderId="0" xfId="2" applyNumberFormat="1" applyFont="1" applyFill="1" applyAlignment="1">
      <alignment vertical="center"/>
    </xf>
    <xf numFmtId="174" fontId="263" fillId="0" borderId="0" xfId="1" applyNumberFormat="1" applyFont="1" applyFill="1" applyAlignment="1">
      <alignment vertical="center"/>
    </xf>
    <xf numFmtId="0" fontId="263" fillId="0" borderId="0" xfId="43911" applyFont="1"/>
    <xf numFmtId="37" fontId="263" fillId="0" borderId="0" xfId="43914" applyNumberFormat="1" applyFont="1"/>
    <xf numFmtId="169" fontId="263" fillId="0" borderId="0" xfId="43914" applyFont="1"/>
    <xf numFmtId="9" fontId="263" fillId="0" borderId="0" xfId="2" applyFont="1" applyFill="1" applyAlignment="1">
      <alignment vertical="center"/>
    </xf>
    <xf numFmtId="0" fontId="263" fillId="0" borderId="0" xfId="35070" applyFont="1" applyAlignment="1">
      <alignment horizontal="center" vertical="center"/>
    </xf>
    <xf numFmtId="169" fontId="263" fillId="0" borderId="0" xfId="1" applyFont="1" applyFill="1" applyBorder="1" applyAlignment="1">
      <alignment vertical="center"/>
    </xf>
    <xf numFmtId="173" fontId="263" fillId="0" borderId="0" xfId="0" applyNumberFormat="1" applyFont="1" applyAlignment="1">
      <alignment vertical="center"/>
    </xf>
    <xf numFmtId="180" fontId="263" fillId="0" borderId="0" xfId="0" applyNumberFormat="1" applyFont="1" applyAlignment="1">
      <alignment vertical="center"/>
    </xf>
    <xf numFmtId="173" fontId="263" fillId="0" borderId="1" xfId="0" applyNumberFormat="1" applyFont="1" applyBorder="1" applyAlignment="1">
      <alignment vertical="center"/>
    </xf>
    <xf numFmtId="169" fontId="263" fillId="0" borderId="1" xfId="1" applyFont="1" applyFill="1" applyBorder="1" applyAlignment="1">
      <alignment vertical="center"/>
    </xf>
    <xf numFmtId="173" fontId="263" fillId="0" borderId="1" xfId="0" applyNumberFormat="1" applyFont="1" applyBorder="1" applyAlignment="1">
      <alignment horizontal="center" vertical="center" wrapText="1"/>
    </xf>
    <xf numFmtId="174" fontId="263" fillId="0" borderId="0" xfId="2" applyNumberFormat="1" applyFont="1" applyFill="1" applyAlignment="1">
      <alignment horizontal="center" vertical="center" wrapText="1"/>
    </xf>
    <xf numFmtId="169" fontId="263" fillId="0" borderId="1" xfId="1" applyFont="1" applyFill="1" applyBorder="1" applyAlignment="1">
      <alignment horizontal="center" vertical="center" wrapText="1"/>
    </xf>
    <xf numFmtId="169" fontId="263" fillId="0" borderId="0" xfId="1" applyFont="1" applyFill="1"/>
    <xf numFmtId="0" fontId="263" fillId="0" borderId="0" xfId="4452" applyFont="1" applyAlignment="1">
      <alignment horizontal="center"/>
    </xf>
    <xf numFmtId="0" fontId="321" fillId="2" borderId="0" xfId="26" applyFont="1" applyFill="1" applyAlignment="1">
      <alignment horizontal="center" vertical="center" wrapText="1"/>
    </xf>
    <xf numFmtId="0" fontId="309" fillId="2" borderId="0" xfId="26" applyFont="1" applyFill="1" applyAlignment="1">
      <alignment horizontal="center" vertical="center"/>
    </xf>
    <xf numFmtId="169" fontId="309" fillId="2" borderId="0" xfId="17578" applyFont="1" applyFill="1" applyBorder="1" applyAlignment="1">
      <alignment horizontal="center" vertical="center"/>
    </xf>
    <xf numFmtId="0" fontId="309" fillId="2" borderId="0" xfId="26" applyFont="1" applyFill="1" applyAlignment="1">
      <alignment horizontal="center" vertical="center" wrapText="1"/>
    </xf>
    <xf numFmtId="1" fontId="262" fillId="0" borderId="0" xfId="26" applyNumberFormat="1" applyAlignment="1">
      <alignment horizontal="center" vertical="center" wrapText="1"/>
    </xf>
    <xf numFmtId="165" fontId="262" fillId="0" borderId="0" xfId="26" applyNumberFormat="1" applyAlignment="1">
      <alignment horizontal="center" vertical="center" wrapText="1"/>
    </xf>
    <xf numFmtId="0" fontId="263" fillId="0" borderId="0" xfId="0" applyFont="1" applyAlignment="1">
      <alignment horizontal="left" vertical="center" wrapText="1"/>
    </xf>
    <xf numFmtId="0" fontId="263" fillId="0" borderId="0" xfId="35071" applyFont="1" applyAlignment="1">
      <alignment vertical="center"/>
    </xf>
    <xf numFmtId="0" fontId="303" fillId="0" borderId="1" xfId="35071" applyFont="1" applyBorder="1" applyAlignment="1">
      <alignment vertical="center"/>
    </xf>
    <xf numFmtId="0" fontId="303" fillId="0" borderId="1" xfId="0" applyFont="1" applyBorder="1" applyAlignment="1">
      <alignment horizontal="center" vertical="center"/>
    </xf>
    <xf numFmtId="0" fontId="263" fillId="0" borderId="1" xfId="35071" applyFont="1" applyBorder="1" applyAlignment="1">
      <alignment vertical="center"/>
    </xf>
    <xf numFmtId="171" fontId="263" fillId="0" borderId="1" xfId="1" applyNumberFormat="1" applyFont="1" applyFill="1" applyBorder="1" applyAlignment="1">
      <alignment horizontal="center" vertical="center"/>
    </xf>
    <xf numFmtId="178" fontId="303" fillId="0" borderId="1" xfId="0" applyNumberFormat="1" applyFont="1" applyBorder="1" applyAlignment="1">
      <alignment horizontal="centerContinuous" vertical="center"/>
    </xf>
    <xf numFmtId="171" fontId="303" fillId="0" borderId="1" xfId="1" applyNumberFormat="1" applyFont="1" applyFill="1" applyBorder="1" applyAlignment="1">
      <alignment horizontal="center" vertical="center"/>
    </xf>
    <xf numFmtId="176" fontId="263" fillId="0" borderId="0" xfId="0" applyNumberFormat="1" applyFont="1" applyAlignment="1">
      <alignment vertical="center"/>
    </xf>
    <xf numFmtId="168" fontId="263" fillId="0" borderId="0" xfId="0" applyNumberFormat="1" applyFont="1" applyAlignment="1">
      <alignment vertical="center"/>
    </xf>
    <xf numFmtId="0" fontId="263" fillId="0" borderId="0" xfId="0" applyFont="1" applyAlignment="1">
      <alignment horizontal="right" vertical="center"/>
    </xf>
    <xf numFmtId="178" fontId="263" fillId="0" borderId="0" xfId="0" applyNumberFormat="1" applyFont="1" applyAlignment="1">
      <alignment horizontal="center" vertical="center"/>
    </xf>
    <xf numFmtId="180" fontId="263" fillId="0" borderId="0" xfId="0" applyNumberFormat="1" applyFont="1" applyAlignment="1">
      <alignment horizontal="center" vertical="center" wrapText="1"/>
    </xf>
    <xf numFmtId="173" fontId="263" fillId="0" borderId="0" xfId="0" applyNumberFormat="1" applyFont="1" applyAlignment="1">
      <alignment horizontal="center" vertical="center" wrapText="1"/>
    </xf>
    <xf numFmtId="0" fontId="303" fillId="0" borderId="0" xfId="0" applyFont="1" applyAlignment="1">
      <alignment horizontal="center" vertical="center"/>
    </xf>
    <xf numFmtId="0" fontId="303" fillId="0" borderId="0" xfId="0" applyFont="1" applyAlignment="1">
      <alignment horizontal="right" vertical="center"/>
    </xf>
    <xf numFmtId="171" fontId="303" fillId="0" borderId="0" xfId="1" applyNumberFormat="1" applyFont="1" applyFill="1" applyBorder="1" applyAlignment="1">
      <alignment vertical="center"/>
    </xf>
    <xf numFmtId="169" fontId="303" fillId="0" borderId="0" xfId="1" applyFont="1" applyFill="1" applyBorder="1" applyAlignment="1">
      <alignment vertical="center"/>
    </xf>
    <xf numFmtId="169" fontId="263" fillId="0" borderId="0" xfId="35073" applyFont="1" applyFill="1"/>
    <xf numFmtId="0" fontId="303" fillId="0" borderId="2" xfId="0" applyFont="1" applyBorder="1" applyAlignment="1">
      <alignment horizontal="center" vertical="center" wrapText="1"/>
    </xf>
    <xf numFmtId="0" fontId="303" fillId="0" borderId="25" xfId="77" applyFont="1" applyBorder="1" applyAlignment="1">
      <alignment horizontal="center" vertical="center" wrapText="1"/>
    </xf>
    <xf numFmtId="49" fontId="263" fillId="0" borderId="1" xfId="0" applyNumberFormat="1" applyFont="1" applyBorder="1" applyAlignment="1">
      <alignment vertical="center" wrapText="1"/>
    </xf>
    <xf numFmtId="178" fontId="303" fillId="0" borderId="25" xfId="0" applyNumberFormat="1" applyFont="1" applyBorder="1" applyAlignment="1">
      <alignment vertical="center" wrapText="1"/>
    </xf>
    <xf numFmtId="180" fontId="303" fillId="0" borderId="38" xfId="0" applyNumberFormat="1" applyFont="1" applyBorder="1" applyAlignment="1">
      <alignment horizontal="center" vertical="center" wrapText="1"/>
    </xf>
    <xf numFmtId="0" fontId="303" fillId="0" borderId="39" xfId="0" applyFont="1" applyBorder="1" applyAlignment="1">
      <alignment horizontal="center" vertical="center" wrapText="1"/>
    </xf>
    <xf numFmtId="171" fontId="303" fillId="0" borderId="0" xfId="1" applyNumberFormat="1" applyFont="1" applyFill="1" applyBorder="1" applyAlignment="1">
      <alignment horizontal="center" vertical="center"/>
    </xf>
    <xf numFmtId="178" fontId="303" fillId="0" borderId="0" xfId="0" applyNumberFormat="1" applyFont="1" applyAlignment="1">
      <alignment vertical="center" wrapText="1"/>
    </xf>
    <xf numFmtId="0" fontId="263" fillId="0" borderId="0" xfId="35072" applyFont="1"/>
    <xf numFmtId="169" fontId="263" fillId="0" borderId="0" xfId="5" applyFont="1" applyFill="1" applyAlignment="1">
      <alignment vertical="center"/>
    </xf>
    <xf numFmtId="0" fontId="303" fillId="0" borderId="25" xfId="0" applyFont="1" applyBorder="1" applyAlignment="1">
      <alignment horizontal="center" vertical="center" wrapText="1"/>
    </xf>
    <xf numFmtId="204" fontId="263" fillId="0" borderId="0" xfId="0" applyNumberFormat="1" applyFont="1" applyAlignment="1">
      <alignment horizontal="center" vertical="center"/>
    </xf>
    <xf numFmtId="169" fontId="263" fillId="0" borderId="0" xfId="35073" applyFont="1" applyFill="1" applyAlignment="1">
      <alignment horizontal="center"/>
    </xf>
    <xf numFmtId="0" fontId="303" fillId="0" borderId="25" xfId="0" applyFont="1" applyBorder="1" applyAlignment="1">
      <alignment horizontal="center" vertical="center"/>
    </xf>
    <xf numFmtId="199" fontId="303" fillId="0" borderId="25" xfId="5" applyNumberFormat="1" applyFont="1" applyFill="1" applyBorder="1" applyAlignment="1">
      <alignment horizontal="center" vertical="center" wrapText="1"/>
    </xf>
    <xf numFmtId="169" fontId="263" fillId="0" borderId="0" xfId="1" applyFont="1" applyFill="1" applyBorder="1" applyAlignment="1">
      <alignment vertical="center" wrapText="1"/>
    </xf>
    <xf numFmtId="169" fontId="263" fillId="0" borderId="0" xfId="1" applyFont="1" applyFill="1" applyBorder="1" applyAlignment="1">
      <alignment horizontal="right" vertical="center" wrapText="1"/>
    </xf>
    <xf numFmtId="0" fontId="263" fillId="0" borderId="0" xfId="35075" applyFont="1" applyFill="1" applyBorder="1" applyAlignment="1">
      <alignment vertical="center"/>
    </xf>
    <xf numFmtId="0" fontId="263" fillId="0" borderId="0" xfId="35075" applyFont="1" applyFill="1" applyBorder="1" applyAlignment="1">
      <alignment horizontal="center" vertical="center"/>
    </xf>
    <xf numFmtId="0" fontId="263" fillId="0" borderId="0" xfId="35075" applyFont="1" applyFill="1" applyBorder="1" applyAlignment="1">
      <alignment vertical="center" wrapText="1"/>
    </xf>
    <xf numFmtId="0" fontId="263" fillId="0" borderId="0" xfId="35075" applyFont="1" applyFill="1" applyBorder="1" applyAlignment="1">
      <alignment horizontal="right" vertical="center" wrapText="1"/>
    </xf>
    <xf numFmtId="180" fontId="263" fillId="0" borderId="0" xfId="35075" applyNumberFormat="1" applyFont="1" applyFill="1" applyBorder="1" applyAlignment="1">
      <alignment vertical="center"/>
    </xf>
    <xf numFmtId="196" fontId="263" fillId="0" borderId="0" xfId="35075" applyNumberFormat="1" applyFont="1" applyFill="1" applyAlignment="1">
      <alignment vertical="center"/>
    </xf>
    <xf numFmtId="173" fontId="263" fillId="0" borderId="0" xfId="35075" applyNumberFormat="1" applyFont="1" applyFill="1" applyAlignment="1">
      <alignment vertical="center"/>
    </xf>
    <xf numFmtId="180" fontId="263" fillId="0" borderId="0" xfId="35075" applyNumberFormat="1" applyFont="1" applyFill="1" applyBorder="1" applyAlignment="1">
      <alignment horizontal="center" vertical="center" wrapText="1"/>
    </xf>
    <xf numFmtId="196" fontId="263" fillId="0" borderId="0" xfId="35075" applyNumberFormat="1" applyFont="1" applyFill="1" applyAlignment="1">
      <alignment horizontal="center" vertical="center" wrapText="1"/>
    </xf>
    <xf numFmtId="173" fontId="263" fillId="0" borderId="0" xfId="35075" applyNumberFormat="1" applyFont="1" applyFill="1" applyAlignment="1">
      <alignment horizontal="center" vertical="center" wrapText="1"/>
    </xf>
    <xf numFmtId="0" fontId="264" fillId="0" borderId="41" xfId="43918" applyFont="1" applyBorder="1" applyAlignment="1">
      <alignment wrapText="1"/>
    </xf>
    <xf numFmtId="0" fontId="264" fillId="0" borderId="29" xfId="35099" applyFont="1" applyBorder="1" applyAlignment="1">
      <alignment wrapText="1"/>
    </xf>
    <xf numFmtId="0" fontId="264" fillId="0" borderId="29" xfId="35099" applyFont="1" applyBorder="1" applyAlignment="1">
      <alignment horizontal="right" wrapText="1"/>
    </xf>
    <xf numFmtId="169" fontId="264" fillId="0" borderId="29" xfId="1" applyFont="1" applyFill="1" applyBorder="1" applyAlignment="1">
      <alignment horizontal="right" wrapText="1"/>
    </xf>
    <xf numFmtId="180" fontId="263" fillId="0" borderId="1" xfId="35087" applyNumberFormat="1" applyFont="1" applyFill="1" applyBorder="1" applyAlignment="1">
      <alignment vertical="center"/>
    </xf>
    <xf numFmtId="173" fontId="263" fillId="0" borderId="1" xfId="35087" applyNumberFormat="1" applyFont="1" applyFill="1" applyBorder="1" applyAlignment="1">
      <alignment vertical="center"/>
    </xf>
    <xf numFmtId="0" fontId="263" fillId="0" borderId="42" xfId="35066" applyFont="1" applyBorder="1" applyAlignment="1">
      <alignment horizontal="center"/>
    </xf>
    <xf numFmtId="0" fontId="263" fillId="0" borderId="1" xfId="35067" applyFont="1" applyBorder="1" applyAlignment="1">
      <alignment vertical="center" wrapText="1"/>
    </xf>
    <xf numFmtId="0" fontId="263" fillId="0" borderId="1" xfId="35068" applyFont="1" applyBorder="1" applyAlignment="1">
      <alignment vertical="center"/>
    </xf>
    <xf numFmtId="169" fontId="263" fillId="0" borderId="43" xfId="1" applyFont="1" applyFill="1" applyBorder="1" applyAlignment="1">
      <alignment horizontal="right" vertical="center" wrapText="1"/>
    </xf>
    <xf numFmtId="0" fontId="263" fillId="0" borderId="1" xfId="12" applyFont="1" applyBorder="1" applyAlignment="1">
      <alignment horizontal="center" vertical="center"/>
    </xf>
    <xf numFmtId="0" fontId="263" fillId="0" borderId="1" xfId="12" applyFont="1" applyBorder="1" applyAlignment="1">
      <alignment horizontal="center" vertical="center" wrapText="1"/>
    </xf>
    <xf numFmtId="0" fontId="263" fillId="0" borderId="1" xfId="35069" applyFont="1" applyBorder="1"/>
    <xf numFmtId="169" fontId="263" fillId="0" borderId="1" xfId="35069" applyNumberFormat="1" applyFont="1" applyBorder="1"/>
    <xf numFmtId="0" fontId="263" fillId="0" borderId="1" xfId="35069" applyFont="1" applyBorder="1" applyAlignment="1">
      <alignment horizontal="center"/>
    </xf>
    <xf numFmtId="0" fontId="263" fillId="0" borderId="1" xfId="4346" applyFont="1" applyBorder="1" applyAlignment="1">
      <alignment horizontal="center"/>
    </xf>
    <xf numFmtId="0" fontId="263" fillId="0" borderId="1" xfId="0" applyFont="1" applyBorder="1"/>
    <xf numFmtId="169" fontId="263" fillId="0" borderId="1" xfId="1" applyFont="1" applyFill="1" applyBorder="1"/>
    <xf numFmtId="0" fontId="263" fillId="0" borderId="1" xfId="4346" applyFont="1" applyBorder="1" applyAlignment="1">
      <alignment horizontal="center" wrapText="1"/>
    </xf>
    <xf numFmtId="49" fontId="269" fillId="0" borderId="0" xfId="0" applyNumberFormat="1" applyFont="1" applyAlignment="1">
      <alignment horizontal="left" vertical="center"/>
    </xf>
    <xf numFmtId="169" fontId="269" fillId="0" borderId="0" xfId="1" applyFont="1" applyFill="1" applyAlignment="1">
      <alignment horizontal="left" vertical="center"/>
    </xf>
    <xf numFmtId="169" fontId="263" fillId="0" borderId="0" xfId="1" applyFont="1" applyFill="1" applyBorder="1" applyAlignment="1">
      <alignment horizontal="left" vertical="center"/>
    </xf>
    <xf numFmtId="0" fontId="263" fillId="0" borderId="0" xfId="0" applyFont="1" applyAlignment="1">
      <alignment horizontal="left"/>
    </xf>
    <xf numFmtId="0" fontId="263" fillId="0" borderId="0" xfId="0" applyFont="1" applyAlignment="1">
      <alignment horizontal="left" vertical="center"/>
    </xf>
    <xf numFmtId="49" fontId="269" fillId="0" borderId="0" xfId="0" applyNumberFormat="1" applyFont="1" applyAlignment="1">
      <alignment horizontal="left"/>
    </xf>
    <xf numFmtId="0" fontId="301" fillId="0" borderId="0" xfId="4" applyFont="1" applyAlignment="1">
      <alignment horizontal="left" wrapText="1"/>
    </xf>
    <xf numFmtId="0" fontId="269" fillId="0" borderId="0" xfId="0" applyFont="1" applyAlignment="1">
      <alignment horizontal="left"/>
    </xf>
    <xf numFmtId="169" fontId="269" fillId="0" borderId="0" xfId="1" applyFont="1" applyFill="1" applyAlignment="1">
      <alignment horizontal="left"/>
    </xf>
    <xf numFmtId="169" fontId="263" fillId="0" borderId="0" xfId="1" applyFont="1" applyFill="1" applyBorder="1" applyAlignment="1">
      <alignment horizontal="left"/>
    </xf>
    <xf numFmtId="0" fontId="301" fillId="0" borderId="0" xfId="4" applyFont="1" applyAlignment="1">
      <alignment wrapText="1"/>
    </xf>
    <xf numFmtId="169" fontId="263" fillId="0" borderId="0" xfId="1" applyFont="1" applyFill="1" applyAlignment="1">
      <alignment horizontal="left" vertical="center"/>
    </xf>
    <xf numFmtId="173" fontId="263" fillId="0" borderId="1" xfId="0" applyNumberFormat="1" applyFont="1" applyBorder="1" applyAlignment="1">
      <alignment horizontal="center"/>
    </xf>
    <xf numFmtId="180" fontId="263" fillId="0" borderId="1" xfId="0" applyNumberFormat="1" applyFont="1" applyBorder="1" applyAlignment="1">
      <alignment horizontal="center"/>
    </xf>
    <xf numFmtId="169" fontId="263" fillId="0" borderId="1" xfId="1" applyFont="1" applyFill="1" applyBorder="1" applyAlignment="1">
      <alignment horizontal="center"/>
    </xf>
    <xf numFmtId="173" fontId="322" fillId="0" borderId="1" xfId="0" applyNumberFormat="1" applyFont="1" applyBorder="1" applyAlignment="1">
      <alignment horizontal="center" vertical="center" wrapText="1"/>
    </xf>
    <xf numFmtId="180" fontId="322" fillId="0" borderId="1" xfId="0" applyNumberFormat="1" applyFont="1" applyBorder="1" applyAlignment="1">
      <alignment horizontal="center" vertical="center" wrapText="1"/>
    </xf>
    <xf numFmtId="169" fontId="322" fillId="0" borderId="1" xfId="1" applyFont="1" applyFill="1" applyBorder="1" applyAlignment="1">
      <alignment horizontal="center" vertical="center" wrapText="1"/>
    </xf>
    <xf numFmtId="0" fontId="263" fillId="0" borderId="1" xfId="0" applyFont="1" applyBorder="1" applyAlignment="1">
      <alignment horizontal="center" vertical="center" wrapText="1"/>
    </xf>
    <xf numFmtId="169" fontId="301" fillId="0" borderId="0" xfId="1" applyFont="1" applyFill="1" applyBorder="1" applyAlignment="1">
      <alignment horizontal="left" vertical="center" wrapText="1"/>
    </xf>
    <xf numFmtId="169" fontId="269" fillId="0" borderId="0" xfId="1" applyFont="1" applyFill="1" applyAlignment="1">
      <alignment horizontal="center" vertical="center"/>
    </xf>
    <xf numFmtId="169" fontId="277" fillId="0" borderId="0" xfId="1" applyFont="1" applyFill="1" applyBorder="1" applyAlignment="1">
      <alignment horizontal="center" vertical="center"/>
    </xf>
    <xf numFmtId="169" fontId="277" fillId="0" borderId="0" xfId="1" applyFont="1" applyFill="1" applyAlignment="1">
      <alignment vertical="center"/>
    </xf>
    <xf numFmtId="0" fontId="327" fillId="0" borderId="0" xfId="0" applyFont="1" applyAlignment="1">
      <alignment vertical="center"/>
    </xf>
    <xf numFmtId="0" fontId="270" fillId="0" borderId="0" xfId="0" applyFont="1" applyAlignment="1">
      <alignment vertical="center" wrapText="1"/>
    </xf>
    <xf numFmtId="169" fontId="270" fillId="0" borderId="0" xfId="1" applyFont="1" applyFill="1" applyAlignment="1">
      <alignment vertical="center"/>
    </xf>
    <xf numFmtId="169" fontId="328" fillId="0" borderId="0" xfId="1" applyFont="1" applyFill="1" applyAlignment="1">
      <alignment vertical="center"/>
    </xf>
    <xf numFmtId="0" fontId="328" fillId="0" borderId="0" xfId="0" applyFont="1" applyAlignment="1">
      <alignment vertical="center"/>
    </xf>
    <xf numFmtId="170" fontId="270" fillId="0" borderId="0" xfId="1" applyNumberFormat="1" applyFont="1" applyFill="1" applyAlignment="1">
      <alignment vertical="center"/>
    </xf>
    <xf numFmtId="0" fontId="326" fillId="0" borderId="0" xfId="0" applyFont="1" applyAlignment="1">
      <alignment horizontal="left" vertical="center"/>
    </xf>
    <xf numFmtId="0" fontId="303" fillId="0" borderId="4" xfId="0" applyFont="1" applyBorder="1" applyAlignment="1">
      <alignment horizontal="center" vertical="center"/>
    </xf>
    <xf numFmtId="0" fontId="263" fillId="0" borderId="10" xfId="35071" applyFont="1" applyBorder="1" applyAlignment="1">
      <alignment vertical="center"/>
    </xf>
    <xf numFmtId="0" fontId="324" fillId="0" borderId="41" xfId="43934" applyFont="1" applyBorder="1" applyAlignment="1">
      <alignment vertical="center" wrapText="1"/>
    </xf>
    <xf numFmtId="0" fontId="264" fillId="0" borderId="41" xfId="43896" applyBorder="1" applyAlignment="1">
      <alignment horizontal="right" vertical="center" wrapText="1"/>
    </xf>
    <xf numFmtId="4" fontId="264" fillId="0" borderId="41" xfId="43896" applyNumberFormat="1" applyBorder="1" applyAlignment="1">
      <alignment horizontal="right" vertical="center" wrapText="1"/>
    </xf>
    <xf numFmtId="0" fontId="263" fillId="0" borderId="29" xfId="35074" applyFont="1" applyBorder="1" applyAlignment="1">
      <alignment horizontal="right" vertical="center" wrapText="1"/>
    </xf>
    <xf numFmtId="0" fontId="264" fillId="0" borderId="29" xfId="35120" applyFont="1" applyBorder="1" applyAlignment="1">
      <alignment horizontal="right" vertical="center" wrapText="1"/>
    </xf>
    <xf numFmtId="0" fontId="324" fillId="27" borderId="40" xfId="43935" applyFont="1" applyFill="1" applyBorder="1" applyAlignment="1">
      <alignment horizontal="center"/>
    </xf>
    <xf numFmtId="0" fontId="118" fillId="0" borderId="0" xfId="43947"/>
    <xf numFmtId="169" fontId="0" fillId="0" borderId="0" xfId="0" applyNumberFormat="1"/>
    <xf numFmtId="0" fontId="265" fillId="0" borderId="41" xfId="35101" applyFont="1" applyBorder="1" applyAlignment="1">
      <alignment wrapText="1"/>
    </xf>
    <xf numFmtId="0" fontId="265" fillId="0" borderId="41" xfId="43990" applyFont="1" applyBorder="1" applyAlignment="1">
      <alignment wrapText="1"/>
    </xf>
    <xf numFmtId="0" fontId="265" fillId="0" borderId="41" xfId="43990" applyFont="1" applyBorder="1" applyAlignment="1">
      <alignment horizontal="right" wrapText="1"/>
    </xf>
    <xf numFmtId="4" fontId="269" fillId="0" borderId="0" xfId="0" applyNumberFormat="1" applyFont="1" applyAlignment="1">
      <alignment horizontal="left" vertical="center"/>
    </xf>
    <xf numFmtId="4" fontId="337" fillId="0" borderId="0" xfId="0" applyNumberFormat="1" applyFont="1" applyAlignment="1">
      <alignment horizontal="center" vertical="center"/>
    </xf>
    <xf numFmtId="4" fontId="269" fillId="0" borderId="0" xfId="0" applyNumberFormat="1" applyFont="1" applyAlignment="1">
      <alignment horizontal="center" vertical="center" wrapText="1"/>
    </xf>
    <xf numFmtId="199" fontId="269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7" fillId="0" borderId="1" xfId="1" applyFont="1" applyFill="1" applyBorder="1" applyAlignment="1">
      <alignment horizontal="center" vertical="center"/>
    </xf>
    <xf numFmtId="43" fontId="269" fillId="0" borderId="0" xfId="0" applyNumberFormat="1" applyFont="1" applyAlignment="1">
      <alignment vertical="center"/>
    </xf>
    <xf numFmtId="0" fontId="265" fillId="0" borderId="45" xfId="35128" applyFont="1" applyBorder="1" applyAlignment="1">
      <alignment wrapText="1"/>
    </xf>
    <xf numFmtId="0" fontId="265" fillId="0" borderId="45" xfId="35128" applyFont="1" applyBorder="1" applyAlignment="1">
      <alignment horizontal="right" wrapText="1"/>
    </xf>
    <xf numFmtId="169" fontId="265" fillId="0" borderId="45" xfId="1" applyFont="1" applyFill="1" applyBorder="1" applyAlignment="1">
      <alignment horizontal="right" wrapText="1"/>
    </xf>
    <xf numFmtId="0" fontId="327" fillId="0" borderId="0" xfId="0" applyFont="1" applyAlignment="1">
      <alignment horizontal="left" vertical="center"/>
    </xf>
    <xf numFmtId="4" fontId="327" fillId="0" borderId="0" xfId="0" applyNumberFormat="1" applyFont="1" applyAlignment="1">
      <alignment horizontal="center" vertical="center"/>
    </xf>
    <xf numFmtId="169" fontId="327" fillId="0" borderId="0" xfId="1" applyFont="1" applyFill="1" applyBorder="1" applyAlignment="1">
      <alignment vertical="center"/>
    </xf>
    <xf numFmtId="43" fontId="327" fillId="0" borderId="0" xfId="0" applyNumberFormat="1" applyFont="1" applyAlignment="1">
      <alignment vertical="center"/>
    </xf>
    <xf numFmtId="4" fontId="327" fillId="0" borderId="0" xfId="0" applyNumberFormat="1" applyFont="1" applyAlignment="1">
      <alignment vertical="center"/>
    </xf>
    <xf numFmtId="0" fontId="303" fillId="2" borderId="0" xfId="0" applyFont="1" applyFill="1" applyAlignment="1">
      <alignment vertical="center"/>
    </xf>
    <xf numFmtId="0" fontId="269" fillId="2" borderId="0" xfId="0" applyFont="1" applyFill="1" applyAlignment="1">
      <alignment vertical="center"/>
    </xf>
    <xf numFmtId="17" fontId="277" fillId="2" borderId="0" xfId="0" applyNumberFormat="1" applyFont="1" applyFill="1" applyAlignment="1">
      <alignment vertical="center" wrapText="1"/>
    </xf>
    <xf numFmtId="0" fontId="303" fillId="2" borderId="0" xfId="35071" applyFont="1" applyFill="1" applyAlignment="1">
      <alignment vertical="center"/>
    </xf>
    <xf numFmtId="0" fontId="303" fillId="2" borderId="0" xfId="0" applyFont="1" applyFill="1" applyAlignment="1">
      <alignment horizontal="center" vertical="center"/>
    </xf>
    <xf numFmtId="0" fontId="277" fillId="2" borderId="0" xfId="0" applyFont="1" applyFill="1" applyAlignment="1">
      <alignment horizontal="center" vertical="center"/>
    </xf>
    <xf numFmtId="0" fontId="263" fillId="2" borderId="0" xfId="35071" applyFont="1" applyFill="1" applyAlignment="1">
      <alignment vertical="center"/>
    </xf>
    <xf numFmtId="171" fontId="263" fillId="2" borderId="0" xfId="1" applyNumberFormat="1" applyFont="1" applyFill="1" applyBorder="1" applyAlignment="1">
      <alignment horizontal="center" vertical="center"/>
    </xf>
    <xf numFmtId="173" fontId="263" fillId="2" borderId="0" xfId="0" applyNumberFormat="1" applyFont="1" applyFill="1" applyAlignment="1">
      <alignment vertical="center"/>
    </xf>
    <xf numFmtId="171" fontId="269" fillId="2" borderId="0" xfId="1" applyNumberFormat="1" applyFont="1" applyFill="1" applyBorder="1" applyAlignment="1">
      <alignment horizontal="center" vertical="center"/>
    </xf>
    <xf numFmtId="173" fontId="269" fillId="2" borderId="0" xfId="0" applyNumberFormat="1" applyFont="1" applyFill="1" applyAlignment="1">
      <alignment vertical="center"/>
    </xf>
    <xf numFmtId="178" fontId="303" fillId="2" borderId="0" xfId="0" applyNumberFormat="1" applyFont="1" applyFill="1" applyAlignment="1">
      <alignment horizontal="center" vertical="center"/>
    </xf>
    <xf numFmtId="171" fontId="303" fillId="2" borderId="0" xfId="1" applyNumberFormat="1" applyFont="1" applyFill="1" applyBorder="1" applyAlignment="1">
      <alignment horizontal="center" vertical="center"/>
    </xf>
    <xf numFmtId="176" fontId="263" fillId="2" borderId="0" xfId="0" applyNumberFormat="1" applyFont="1" applyFill="1" applyAlignment="1">
      <alignment vertical="center"/>
    </xf>
    <xf numFmtId="171" fontId="277" fillId="2" borderId="0" xfId="1" applyNumberFormat="1" applyFont="1" applyFill="1" applyBorder="1" applyAlignment="1">
      <alignment horizontal="left" vertical="center"/>
    </xf>
    <xf numFmtId="176" fontId="269" fillId="2" borderId="0" xfId="0" applyNumberFormat="1" applyFont="1" applyFill="1" applyAlignment="1">
      <alignment vertical="center"/>
    </xf>
    <xf numFmtId="170" fontId="269" fillId="2" borderId="0" xfId="1" applyNumberFormat="1" applyFont="1" applyFill="1" applyBorder="1" applyAlignment="1">
      <alignment vertical="center"/>
    </xf>
    <xf numFmtId="1" fontId="269" fillId="2" borderId="0" xfId="0" applyNumberFormat="1" applyFont="1" applyFill="1" applyAlignment="1">
      <alignment vertical="center"/>
    </xf>
    <xf numFmtId="0" fontId="265" fillId="0" borderId="47" xfId="44024" applyFont="1" applyBorder="1" applyAlignment="1">
      <alignment wrapText="1"/>
    </xf>
    <xf numFmtId="0" fontId="339" fillId="27" borderId="44" xfId="44025" applyFont="1" applyFill="1" applyBorder="1" applyAlignment="1">
      <alignment horizontal="center"/>
    </xf>
    <xf numFmtId="0" fontId="339" fillId="0" borderId="47" xfId="44025" applyFont="1" applyBorder="1" applyAlignment="1">
      <alignment wrapText="1"/>
    </xf>
    <xf numFmtId="0" fontId="339" fillId="0" borderId="47" xfId="44025" applyFont="1" applyBorder="1" applyAlignment="1">
      <alignment horizontal="right" wrapText="1"/>
    </xf>
    <xf numFmtId="4" fontId="339" fillId="0" borderId="47" xfId="44025" applyNumberFormat="1" applyFont="1" applyBorder="1" applyAlignment="1">
      <alignment horizontal="right" wrapText="1"/>
    </xf>
    <xf numFmtId="0" fontId="339" fillId="29" borderId="47" xfId="35101" applyFont="1" applyFill="1" applyBorder="1" applyAlignment="1">
      <alignment horizontal="right" wrapText="1"/>
    </xf>
    <xf numFmtId="0" fontId="306" fillId="0" borderId="23" xfId="35058" applyBorder="1"/>
    <xf numFmtId="10" fontId="269" fillId="0" borderId="0" xfId="35075" applyNumberFormat="1" applyFont="1" applyFill="1" applyAlignment="1">
      <alignment horizontal="center" vertical="center" wrapText="1"/>
    </xf>
    <xf numFmtId="209" fontId="269" fillId="0" borderId="1" xfId="0" applyNumberFormat="1" applyFont="1" applyBorder="1" applyAlignment="1">
      <alignment horizontal="center" vertical="center" wrapText="1"/>
    </xf>
    <xf numFmtId="0" fontId="265" fillId="0" borderId="47" xfId="44025" applyFont="1" applyBorder="1" applyAlignment="1">
      <alignment wrapText="1"/>
    </xf>
    <xf numFmtId="174" fontId="269" fillId="0" borderId="0" xfId="2" applyNumberFormat="1" applyFont="1" applyFill="1" applyAlignment="1">
      <alignment horizontal="center" vertical="center"/>
    </xf>
    <xf numFmtId="174" fontId="263" fillId="0" borderId="0" xfId="2" applyNumberFormat="1" applyFont="1" applyFill="1" applyAlignment="1">
      <alignment horizontal="center" vertical="center"/>
    </xf>
    <xf numFmtId="174" fontId="277" fillId="0" borderId="0" xfId="2" applyNumberFormat="1" applyFont="1" applyFill="1" applyAlignment="1">
      <alignment horizontal="center" vertical="center"/>
    </xf>
    <xf numFmtId="174" fontId="303" fillId="0" borderId="0" xfId="2" applyNumberFormat="1" applyFont="1" applyFill="1" applyAlignment="1">
      <alignment horizontal="center" vertical="center"/>
    </xf>
    <xf numFmtId="169" fontId="327" fillId="0" borderId="1" xfId="1" applyFont="1" applyFill="1" applyBorder="1" applyAlignment="1">
      <alignment vertical="center"/>
    </xf>
    <xf numFmtId="2" fontId="269" fillId="0" borderId="0" xfId="0" applyNumberFormat="1" applyFont="1" applyAlignment="1">
      <alignment horizontal="center" vertical="center"/>
    </xf>
    <xf numFmtId="0" fontId="271" fillId="0" borderId="1" xfId="0" applyFont="1" applyBorder="1" applyAlignment="1">
      <alignment horizontal="center" vertical="center" wrapText="1"/>
    </xf>
    <xf numFmtId="0" fontId="270" fillId="0" borderId="0" xfId="0" applyFont="1" applyAlignment="1">
      <alignment horizontal="center" vertical="center"/>
    </xf>
    <xf numFmtId="0" fontId="271" fillId="0" borderId="25" xfId="0" applyFont="1" applyBorder="1" applyAlignment="1">
      <alignment horizontal="center" vertical="center"/>
    </xf>
    <xf numFmtId="1" fontId="270" fillId="0" borderId="0" xfId="0" applyNumberFormat="1" applyFont="1" applyAlignment="1">
      <alignment horizontal="center" vertical="center"/>
    </xf>
    <xf numFmtId="1" fontId="270" fillId="0" borderId="0" xfId="0" applyNumberFormat="1" applyFont="1" applyAlignment="1">
      <alignment horizontal="center" vertical="center" wrapText="1"/>
    </xf>
    <xf numFmtId="204" fontId="270" fillId="0" borderId="0" xfId="0" applyNumberFormat="1" applyFont="1" applyAlignment="1">
      <alignment horizontal="center" vertical="center"/>
    </xf>
    <xf numFmtId="172" fontId="270" fillId="0" borderId="0" xfId="0" applyNumberFormat="1" applyFont="1" applyAlignment="1">
      <alignment horizontal="center" vertical="center"/>
    </xf>
    <xf numFmtId="174" fontId="270" fillId="0" borderId="0" xfId="2" applyNumberFormat="1" applyFont="1" applyFill="1" applyAlignment="1">
      <alignment vertical="center"/>
    </xf>
    <xf numFmtId="9" fontId="270" fillId="0" borderId="0" xfId="2" applyFont="1" applyFill="1" applyAlignment="1">
      <alignment horizontal="center" vertical="center"/>
    </xf>
    <xf numFmtId="0" fontId="270" fillId="0" borderId="0" xfId="77" applyFont="1" applyAlignment="1">
      <alignment horizontal="left" vertical="center"/>
    </xf>
    <xf numFmtId="193" fontId="270" fillId="0" borderId="0" xfId="77" applyNumberFormat="1" applyFont="1" applyAlignment="1">
      <alignment horizontal="center" vertical="center"/>
    </xf>
    <xf numFmtId="0" fontId="270" fillId="0" borderId="0" xfId="0" applyFont="1" applyAlignment="1">
      <alignment horizontal="center" vertical="center" wrapText="1"/>
    </xf>
    <xf numFmtId="190" fontId="270" fillId="0" borderId="0" xfId="0" applyNumberFormat="1" applyFont="1" applyAlignment="1">
      <alignment horizontal="center" vertical="center" wrapText="1"/>
    </xf>
    <xf numFmtId="169" fontId="270" fillId="0" borderId="0" xfId="1" applyFont="1" applyFill="1" applyAlignment="1">
      <alignment horizontal="center" vertical="center"/>
    </xf>
    <xf numFmtId="1" fontId="270" fillId="0" borderId="0" xfId="4" applyNumberFormat="1" applyFont="1" applyAlignment="1">
      <alignment horizontal="center" vertical="center" wrapText="1"/>
    </xf>
    <xf numFmtId="1" fontId="270" fillId="0" borderId="0" xfId="4" applyNumberFormat="1" applyFont="1" applyAlignment="1">
      <alignment horizontal="center" vertical="center"/>
    </xf>
    <xf numFmtId="0" fontId="270" fillId="0" borderId="0" xfId="4" applyFont="1" applyAlignment="1">
      <alignment horizontal="center" vertical="center"/>
    </xf>
    <xf numFmtId="9" fontId="270" fillId="0" borderId="0" xfId="2" applyFont="1" applyFill="1" applyAlignment="1">
      <alignment vertical="center"/>
    </xf>
    <xf numFmtId="0" fontId="271" fillId="0" borderId="0" xfId="0" applyFont="1" applyAlignment="1">
      <alignment vertical="center"/>
    </xf>
    <xf numFmtId="0" fontId="271" fillId="0" borderId="0" xfId="0" applyFont="1" applyAlignment="1">
      <alignment horizontal="center" vertical="center"/>
    </xf>
    <xf numFmtId="0" fontId="270" fillId="0" borderId="0" xfId="3" applyFont="1" applyAlignment="1">
      <alignment horizontal="center" vertical="center" wrapText="1"/>
    </xf>
    <xf numFmtId="204" fontId="270" fillId="0" borderId="0" xfId="0" applyNumberFormat="1" applyFont="1" applyAlignment="1">
      <alignment horizontal="center" vertical="center" wrapText="1"/>
    </xf>
    <xf numFmtId="171" fontId="270" fillId="0" borderId="0" xfId="1" applyNumberFormat="1" applyFont="1" applyFill="1" applyBorder="1" applyAlignment="1">
      <alignment horizontal="center" vertical="center"/>
    </xf>
    <xf numFmtId="177" fontId="270" fillId="0" borderId="0" xfId="0" applyNumberFormat="1" applyFont="1" applyAlignment="1">
      <alignment vertical="center"/>
    </xf>
    <xf numFmtId="199" fontId="270" fillId="0" borderId="0" xfId="2" applyNumberFormat="1" applyFont="1" applyFill="1" applyAlignment="1">
      <alignment vertical="center"/>
    </xf>
    <xf numFmtId="0" fontId="270" fillId="0" borderId="0" xfId="0" applyFont="1" applyAlignment="1">
      <alignment horizontal="left" vertical="center"/>
    </xf>
    <xf numFmtId="169" fontId="270" fillId="0" borderId="0" xfId="0" applyNumberFormat="1" applyFont="1" applyAlignment="1">
      <alignment horizontal="center" vertical="center" wrapText="1"/>
    </xf>
    <xf numFmtId="1" fontId="271" fillId="0" borderId="25" xfId="8848" applyNumberFormat="1" applyFont="1" applyFill="1" applyBorder="1" applyAlignment="1">
      <alignment horizontal="center" vertical="center" wrapText="1"/>
    </xf>
    <xf numFmtId="178" fontId="270" fillId="0" borderId="0" xfId="0" applyNumberFormat="1" applyFont="1" applyAlignment="1">
      <alignment horizontal="center" vertical="center"/>
    </xf>
    <xf numFmtId="3" fontId="270" fillId="0" borderId="0" xfId="1" applyNumberFormat="1" applyFont="1" applyFill="1" applyBorder="1" applyAlignment="1">
      <alignment horizontal="center" vertical="center" wrapText="1"/>
    </xf>
    <xf numFmtId="173" fontId="270" fillId="0" borderId="0" xfId="0" applyNumberFormat="1" applyFont="1" applyAlignment="1">
      <alignment vertical="center" wrapText="1"/>
    </xf>
    <xf numFmtId="180" fontId="270" fillId="0" borderId="0" xfId="0" applyNumberFormat="1" applyFont="1" applyAlignment="1">
      <alignment horizontal="center" vertical="center"/>
    </xf>
    <xf numFmtId="180" fontId="326" fillId="0" borderId="0" xfId="0" applyNumberFormat="1" applyFont="1" applyAlignment="1">
      <alignment horizontal="justify" vertical="center" wrapText="1"/>
    </xf>
    <xf numFmtId="49" fontId="270" fillId="0" borderId="0" xfId="0" applyNumberFormat="1" applyFont="1" applyAlignment="1">
      <alignment vertical="center"/>
    </xf>
    <xf numFmtId="175" fontId="270" fillId="0" borderId="0" xfId="1" applyNumberFormat="1" applyFont="1" applyFill="1" applyBorder="1" applyAlignment="1">
      <alignment horizontal="center" vertical="center" wrapText="1"/>
    </xf>
    <xf numFmtId="173" fontId="270" fillId="0" borderId="0" xfId="0" applyNumberFormat="1" applyFont="1" applyAlignment="1">
      <alignment vertical="center"/>
    </xf>
    <xf numFmtId="0" fontId="330" fillId="0" borderId="0" xfId="0" applyFont="1" applyAlignment="1">
      <alignment vertical="center"/>
    </xf>
    <xf numFmtId="178" fontId="270" fillId="0" borderId="0" xfId="0" applyNumberFormat="1" applyFont="1" applyAlignment="1">
      <alignment horizontal="left" vertical="center"/>
    </xf>
    <xf numFmtId="0" fontId="265" fillId="27" borderId="0" xfId="44024" applyFont="1" applyFill="1" applyAlignment="1">
      <alignment horizontal="center"/>
    </xf>
    <xf numFmtId="180" fontId="270" fillId="33" borderId="0" xfId="35087" applyNumberFormat="1" applyFont="1" applyFill="1" applyBorder="1" applyAlignment="1">
      <alignment vertical="center"/>
    </xf>
    <xf numFmtId="196" fontId="270" fillId="0" borderId="0" xfId="35087" applyNumberFormat="1" applyFont="1" applyFill="1" applyBorder="1" applyAlignment="1">
      <alignment vertical="center"/>
    </xf>
    <xf numFmtId="176" fontId="344" fillId="0" borderId="0" xfId="0" applyNumberFormat="1" applyFont="1" applyAlignment="1">
      <alignment vertical="center"/>
    </xf>
    <xf numFmtId="9" fontId="345" fillId="0" borderId="0" xfId="2" applyFont="1" applyFill="1" applyAlignment="1">
      <alignment vertical="center"/>
    </xf>
    <xf numFmtId="199" fontId="270" fillId="0" borderId="0" xfId="77" applyNumberFormat="1" applyFont="1" applyAlignment="1">
      <alignment horizontal="left" vertical="center"/>
    </xf>
    <xf numFmtId="0" fontId="277" fillId="0" borderId="52" xfId="77" applyFont="1" applyBorder="1" applyAlignment="1">
      <alignment horizontal="center" vertical="center" wrapText="1"/>
    </xf>
    <xf numFmtId="2" fontId="277" fillId="0" borderId="52" xfId="0" applyNumberFormat="1" applyFont="1" applyBorder="1" applyAlignment="1">
      <alignment horizontal="center" vertical="center"/>
    </xf>
    <xf numFmtId="4" fontId="0" fillId="0" borderId="0" xfId="0" applyNumberFormat="1"/>
    <xf numFmtId="0" fontId="265" fillId="0" borderId="48" xfId="44025" applyFont="1" applyBorder="1" applyAlignment="1">
      <alignment horizontal="right" wrapText="1"/>
    </xf>
    <xf numFmtId="4" fontId="265" fillId="0" borderId="48" xfId="44025" applyNumberFormat="1" applyFont="1" applyBorder="1" applyAlignment="1">
      <alignment horizontal="right" wrapText="1"/>
    </xf>
    <xf numFmtId="0" fontId="308" fillId="0" borderId="48" xfId="35099" applyBorder="1" applyAlignment="1">
      <alignment horizontal="right" wrapText="1"/>
    </xf>
    <xf numFmtId="169" fontId="264" fillId="0" borderId="48" xfId="1" applyFont="1" applyFill="1" applyBorder="1" applyAlignment="1">
      <alignment horizontal="right" wrapText="1"/>
    </xf>
    <xf numFmtId="199" fontId="269" fillId="0" borderId="0" xfId="0" applyNumberFormat="1" applyFont="1" applyAlignment="1">
      <alignment horizontal="center" vertical="center" wrapText="1"/>
    </xf>
    <xf numFmtId="49" fontId="270" fillId="0" borderId="0" xfId="0" applyNumberFormat="1" applyFont="1" applyAlignment="1">
      <alignment horizontal="center" vertical="center"/>
    </xf>
    <xf numFmtId="0" fontId="326" fillId="0" borderId="0" xfId="0" applyFont="1" applyAlignment="1">
      <alignment horizontal="justify" vertical="center" wrapText="1"/>
    </xf>
    <xf numFmtId="0" fontId="271" fillId="0" borderId="51" xfId="0" applyFont="1" applyBorder="1" applyAlignment="1">
      <alignment horizontal="center" vertical="center"/>
    </xf>
    <xf numFmtId="0" fontId="271" fillId="0" borderId="52" xfId="77" applyFont="1" applyBorder="1" applyAlignment="1">
      <alignment horizontal="center" vertical="center"/>
    </xf>
    <xf numFmtId="199" fontId="271" fillId="0" borderId="50" xfId="5" applyNumberFormat="1" applyFont="1" applyFill="1" applyBorder="1" applyAlignment="1">
      <alignment horizontal="center" vertical="center" wrapText="1"/>
    </xf>
    <xf numFmtId="0" fontId="271" fillId="0" borderId="49" xfId="0" applyFont="1" applyBorder="1" applyAlignment="1">
      <alignment horizontal="center" vertical="center"/>
    </xf>
    <xf numFmtId="0" fontId="271" fillId="0" borderId="50" xfId="0" applyFont="1" applyBorder="1" applyAlignment="1">
      <alignment horizontal="center" vertical="center"/>
    </xf>
    <xf numFmtId="0" fontId="271" fillId="0" borderId="50" xfId="4" applyFont="1" applyBorder="1" applyAlignment="1">
      <alignment horizontal="center" vertical="center"/>
    </xf>
    <xf numFmtId="178" fontId="271" fillId="0" borderId="50" xfId="0" applyNumberFormat="1" applyFont="1" applyBorder="1" applyAlignment="1">
      <alignment horizontal="center" vertical="center"/>
    </xf>
    <xf numFmtId="178" fontId="271" fillId="0" borderId="49" xfId="0" applyNumberFormat="1" applyFont="1" applyBorder="1" applyAlignment="1">
      <alignment horizontal="center" vertical="center"/>
    </xf>
    <xf numFmtId="178" fontId="271" fillId="0" borderId="50" xfId="0" applyNumberFormat="1" applyFont="1" applyBorder="1" applyAlignment="1">
      <alignment horizontal="center" vertical="center" wrapText="1"/>
    </xf>
    <xf numFmtId="178" fontId="271" fillId="0" borderId="49" xfId="0" applyNumberFormat="1" applyFont="1" applyBorder="1" applyAlignment="1">
      <alignment horizontal="left" vertical="center"/>
    </xf>
    <xf numFmtId="199" fontId="271" fillId="0" borderId="52" xfId="5" applyNumberFormat="1" applyFont="1" applyFill="1" applyBorder="1" applyAlignment="1">
      <alignment horizontal="center" vertical="center" wrapText="1"/>
    </xf>
    <xf numFmtId="0" fontId="271" fillId="0" borderId="52" xfId="77" applyFont="1" applyBorder="1" applyAlignment="1">
      <alignment horizontal="right" vertical="center"/>
    </xf>
    <xf numFmtId="204" fontId="271" fillId="0" borderId="52" xfId="5" applyNumberFormat="1" applyFont="1" applyFill="1" applyBorder="1" applyAlignment="1">
      <alignment horizontal="center" vertical="center" wrapText="1"/>
    </xf>
    <xf numFmtId="0" fontId="269" fillId="0" borderId="52" xfId="0" applyFont="1" applyBorder="1" applyAlignment="1">
      <alignment horizontal="center" vertical="center"/>
    </xf>
    <xf numFmtId="2" fontId="269" fillId="0" borderId="52" xfId="0" applyNumberFormat="1" applyFont="1" applyBorder="1" applyAlignment="1">
      <alignment horizontal="center" vertical="center"/>
    </xf>
    <xf numFmtId="180" fontId="269" fillId="0" borderId="10" xfId="0" applyNumberFormat="1" applyFont="1" applyBorder="1" applyAlignment="1">
      <alignment horizontal="center" vertical="center" wrapText="1"/>
    </xf>
    <xf numFmtId="3" fontId="268" fillId="0" borderId="10" xfId="0" applyNumberFormat="1" applyFont="1" applyBorder="1" applyAlignment="1">
      <alignment horizontal="center" vertical="center"/>
    </xf>
    <xf numFmtId="0" fontId="326" fillId="0" borderId="0" xfId="0" applyFont="1" applyAlignment="1">
      <alignment horizontal="left" vertical="center" wrapText="1"/>
    </xf>
    <xf numFmtId="0" fontId="271" fillId="0" borderId="49" xfId="0" applyFont="1" applyBorder="1" applyAlignment="1">
      <alignment horizontal="center" vertical="center" wrapText="1"/>
    </xf>
    <xf numFmtId="0" fontId="271" fillId="0" borderId="0" xfId="0" applyFont="1" applyAlignment="1">
      <alignment horizontal="left" vertical="center"/>
    </xf>
    <xf numFmtId="0" fontId="270" fillId="0" borderId="0" xfId="0" applyFont="1" applyAlignment="1">
      <alignment horizontal="centerContinuous" vertical="center"/>
    </xf>
    <xf numFmtId="1" fontId="270" fillId="0" borderId="0" xfId="0" applyNumberFormat="1" applyFont="1" applyAlignment="1">
      <alignment vertical="center" wrapText="1"/>
    </xf>
    <xf numFmtId="195" fontId="270" fillId="0" borderId="0" xfId="5" applyNumberFormat="1" applyFont="1" applyFill="1" applyAlignment="1">
      <alignment horizontal="center" vertical="center" wrapText="1"/>
    </xf>
    <xf numFmtId="9" fontId="270" fillId="0" borderId="0" xfId="2" applyFont="1" applyFill="1" applyAlignment="1">
      <alignment horizontal="center" vertical="center" wrapText="1"/>
    </xf>
    <xf numFmtId="10" fontId="270" fillId="0" borderId="0" xfId="2" applyNumberFormat="1" applyFont="1" applyFill="1" applyBorder="1" applyAlignment="1">
      <alignment vertical="center"/>
    </xf>
    <xf numFmtId="1" fontId="270" fillId="0" borderId="0" xfId="0" applyNumberFormat="1" applyFont="1" applyAlignment="1">
      <alignment vertical="center"/>
    </xf>
    <xf numFmtId="0" fontId="270" fillId="0" borderId="0" xfId="4" applyFont="1" applyAlignment="1">
      <alignment vertical="center"/>
    </xf>
    <xf numFmtId="176" fontId="270" fillId="0" borderId="0" xfId="0" applyNumberFormat="1" applyFont="1" applyAlignment="1">
      <alignment vertical="center"/>
    </xf>
    <xf numFmtId="178" fontId="270" fillId="0" borderId="0" xfId="0" applyNumberFormat="1" applyFont="1" applyAlignment="1">
      <alignment horizontal="centerContinuous" vertical="center"/>
    </xf>
    <xf numFmtId="9" fontId="270" fillId="0" borderId="0" xfId="2" applyFont="1" applyFill="1" applyBorder="1" applyAlignment="1">
      <alignment horizontal="center" vertical="center"/>
    </xf>
    <xf numFmtId="176" fontId="271" fillId="0" borderId="0" xfId="0" applyNumberFormat="1" applyFont="1" applyAlignment="1">
      <alignment vertical="center"/>
    </xf>
    <xf numFmtId="0" fontId="271" fillId="0" borderId="49" xfId="4" applyFont="1" applyBorder="1" applyAlignment="1">
      <alignment horizontal="center" vertical="center"/>
    </xf>
    <xf numFmtId="0" fontId="271" fillId="0" borderId="33" xfId="0" applyFont="1" applyBorder="1" applyAlignment="1">
      <alignment horizontal="center" vertical="center"/>
    </xf>
    <xf numFmtId="173" fontId="270" fillId="0" borderId="0" xfId="0" applyNumberFormat="1" applyFont="1" applyAlignment="1">
      <alignment horizontal="center" vertical="center" wrapText="1"/>
    </xf>
    <xf numFmtId="171" fontId="271" fillId="0" borderId="49" xfId="1" applyNumberFormat="1" applyFont="1" applyFill="1" applyBorder="1" applyAlignment="1">
      <alignment horizontal="center" vertical="center" wrapText="1"/>
    </xf>
    <xf numFmtId="0" fontId="271" fillId="0" borderId="33" xfId="0" applyFont="1" applyBorder="1" applyAlignment="1">
      <alignment horizontal="center" vertical="center" wrapText="1"/>
    </xf>
    <xf numFmtId="0" fontId="326" fillId="0" borderId="0" xfId="4" applyFont="1" applyAlignment="1">
      <alignment vertical="center" wrapText="1"/>
    </xf>
    <xf numFmtId="1" fontId="76" fillId="0" borderId="34" xfId="26" applyNumberFormat="1" applyFont="1" applyBorder="1" applyAlignment="1">
      <alignment horizontal="center" vertical="center" wrapText="1"/>
    </xf>
    <xf numFmtId="165" fontId="76" fillId="0" borderId="34" xfId="26" applyNumberFormat="1" applyFont="1" applyBorder="1" applyAlignment="1">
      <alignment horizontal="center" vertical="center" wrapText="1"/>
    </xf>
    <xf numFmtId="1" fontId="76" fillId="0" borderId="1" xfId="26" applyNumberFormat="1" applyFont="1" applyBorder="1" applyAlignment="1">
      <alignment horizontal="center" vertical="center" wrapText="1"/>
    </xf>
    <xf numFmtId="178" fontId="271" fillId="0" borderId="12" xfId="0" applyNumberFormat="1" applyFont="1" applyBorder="1" applyAlignment="1">
      <alignment horizontal="center" vertical="center"/>
    </xf>
    <xf numFmtId="0" fontId="271" fillId="0" borderId="31" xfId="0" applyFont="1" applyBorder="1" applyAlignment="1">
      <alignment horizontal="center" vertical="center"/>
    </xf>
    <xf numFmtId="0" fontId="271" fillId="0" borderId="4" xfId="77" applyFont="1" applyBorder="1" applyAlignment="1">
      <alignment horizontal="center" vertical="center"/>
    </xf>
    <xf numFmtId="180" fontId="270" fillId="0" borderId="0" xfId="0" applyNumberFormat="1" applyFont="1" applyAlignment="1">
      <alignment horizontal="center" vertical="center" wrapText="1"/>
    </xf>
    <xf numFmtId="0" fontId="270" fillId="0" borderId="0" xfId="0" applyFont="1" applyAlignment="1">
      <alignment horizontal="left" vertical="center" wrapText="1"/>
    </xf>
    <xf numFmtId="0" fontId="270" fillId="0" borderId="0" xfId="35071" applyFont="1" applyAlignment="1">
      <alignment vertical="center"/>
    </xf>
    <xf numFmtId="0" fontId="271" fillId="0" borderId="1" xfId="35071" applyFont="1" applyBorder="1" applyAlignment="1">
      <alignment vertical="center"/>
    </xf>
    <xf numFmtId="0" fontId="271" fillId="0" borderId="1" xfId="0" applyFont="1" applyBorder="1" applyAlignment="1">
      <alignment horizontal="center" vertical="center"/>
    </xf>
    <xf numFmtId="0" fontId="271" fillId="0" borderId="1" xfId="0" applyFont="1" applyBorder="1" applyAlignment="1">
      <alignment horizontal="centerContinuous" vertical="center"/>
    </xf>
    <xf numFmtId="0" fontId="270" fillId="0" borderId="1" xfId="35071" applyFont="1" applyBorder="1" applyAlignment="1">
      <alignment vertical="center"/>
    </xf>
    <xf numFmtId="178" fontId="271" fillId="0" borderId="1" xfId="0" applyNumberFormat="1" applyFont="1" applyBorder="1" applyAlignment="1">
      <alignment horizontal="centerContinuous" vertical="center"/>
    </xf>
    <xf numFmtId="180" fontId="271" fillId="0" borderId="0" xfId="0" applyNumberFormat="1" applyFont="1" applyAlignment="1">
      <alignment horizontal="center" vertical="center" wrapText="1"/>
    </xf>
    <xf numFmtId="178" fontId="271" fillId="0" borderId="0" xfId="0" applyNumberFormat="1" applyFont="1" applyAlignment="1">
      <alignment horizontal="centerContinuous" vertical="center"/>
    </xf>
    <xf numFmtId="215" fontId="270" fillId="0" borderId="0" xfId="0" applyNumberFormat="1" applyFont="1" applyAlignment="1">
      <alignment vertical="center"/>
    </xf>
    <xf numFmtId="0" fontId="271" fillId="0" borderId="1" xfId="77" applyFont="1" applyBorder="1" applyAlignment="1">
      <alignment horizontal="center" vertical="center"/>
    </xf>
    <xf numFmtId="178" fontId="271" fillId="0" borderId="1" xfId="0" applyNumberFormat="1" applyFont="1" applyBorder="1" applyAlignment="1">
      <alignment horizontal="center" vertical="center"/>
    </xf>
    <xf numFmtId="180" fontId="271" fillId="0" borderId="1" xfId="0" applyNumberFormat="1" applyFont="1" applyBorder="1" applyAlignment="1">
      <alignment horizontal="center" vertical="center" wrapText="1"/>
    </xf>
    <xf numFmtId="199" fontId="271" fillId="0" borderId="1" xfId="5" applyNumberFormat="1" applyFont="1" applyFill="1" applyBorder="1" applyAlignment="1">
      <alignment horizontal="center" vertical="center" wrapText="1"/>
    </xf>
    <xf numFmtId="199" fontId="270" fillId="0" borderId="0" xfId="0" applyNumberFormat="1" applyFont="1" applyAlignment="1">
      <alignment vertical="center"/>
    </xf>
    <xf numFmtId="178" fontId="271" fillId="0" borderId="0" xfId="0" applyNumberFormat="1" applyFont="1" applyAlignment="1">
      <alignment horizontal="center" vertical="center"/>
    </xf>
    <xf numFmtId="0" fontId="271" fillId="0" borderId="0" xfId="0" applyFont="1" applyAlignment="1">
      <alignment horizontal="centerContinuous" vertical="center"/>
    </xf>
    <xf numFmtId="49" fontId="271" fillId="0" borderId="50" xfId="0" applyNumberFormat="1" applyFont="1" applyBorder="1" applyAlignment="1">
      <alignment vertical="center" wrapText="1"/>
    </xf>
    <xf numFmtId="0" fontId="271" fillId="0" borderId="2" xfId="0" applyFont="1" applyBorder="1" applyAlignment="1">
      <alignment horizontal="center" vertical="center" wrapText="1"/>
    </xf>
    <xf numFmtId="0" fontId="271" fillId="0" borderId="25" xfId="77" applyFont="1" applyBorder="1" applyAlignment="1">
      <alignment horizontal="center" vertical="center" wrapText="1"/>
    </xf>
    <xf numFmtId="0" fontId="271" fillId="0" borderId="31" xfId="77" applyFont="1" applyBorder="1" applyAlignment="1">
      <alignment horizontal="center" vertical="center" wrapText="1"/>
    </xf>
    <xf numFmtId="49" fontId="270" fillId="0" borderId="53" xfId="0" applyNumberFormat="1" applyFont="1" applyBorder="1" applyAlignment="1">
      <alignment vertical="center" wrapText="1"/>
    </xf>
    <xf numFmtId="49" fontId="270" fillId="0" borderId="26" xfId="0" applyNumberFormat="1" applyFont="1" applyBorder="1" applyAlignment="1">
      <alignment vertical="center" wrapText="1"/>
    </xf>
    <xf numFmtId="178" fontId="271" fillId="0" borderId="50" xfId="0" applyNumberFormat="1" applyFont="1" applyBorder="1" applyAlignment="1">
      <alignment vertical="center" wrapText="1"/>
    </xf>
    <xf numFmtId="0" fontId="271" fillId="0" borderId="39" xfId="0" applyFont="1" applyBorder="1" applyAlignment="1">
      <alignment horizontal="center" vertical="center" wrapText="1"/>
    </xf>
    <xf numFmtId="180" fontId="271" fillId="0" borderId="49" xfId="0" applyNumberFormat="1" applyFont="1" applyBorder="1" applyAlignment="1">
      <alignment horizontal="center" vertical="center" wrapText="1"/>
    </xf>
    <xf numFmtId="178" fontId="271" fillId="0" borderId="0" xfId="0" applyNumberFormat="1" applyFont="1" applyAlignment="1">
      <alignment vertical="center" wrapText="1"/>
    </xf>
    <xf numFmtId="0" fontId="271" fillId="0" borderId="0" xfId="0" applyFont="1" applyAlignment="1">
      <alignment horizontal="center" vertical="center" wrapText="1"/>
    </xf>
    <xf numFmtId="0" fontId="271" fillId="0" borderId="52" xfId="77" applyFont="1" applyBorder="1" applyAlignment="1">
      <alignment horizontal="center" vertical="center" wrapText="1"/>
    </xf>
    <xf numFmtId="178" fontId="271" fillId="0" borderId="49" xfId="0" applyNumberFormat="1" applyFont="1" applyBorder="1" applyAlignment="1">
      <alignment vertical="center" wrapText="1"/>
    </xf>
    <xf numFmtId="0" fontId="270" fillId="0" borderId="1" xfId="0" applyFont="1" applyBorder="1" applyAlignment="1">
      <alignment horizontal="center" vertical="center" wrapText="1"/>
    </xf>
    <xf numFmtId="1" fontId="270" fillId="0" borderId="1" xfId="5" applyNumberFormat="1" applyFont="1" applyFill="1" applyBorder="1" applyAlignment="1">
      <alignment horizontal="center" vertical="center" wrapText="1"/>
    </xf>
    <xf numFmtId="9" fontId="270" fillId="0" borderId="1" xfId="2" applyFont="1" applyFill="1" applyBorder="1" applyAlignment="1">
      <alignment horizontal="center" vertical="center" wrapText="1"/>
    </xf>
    <xf numFmtId="168" fontId="271" fillId="0" borderId="1" xfId="0" applyNumberFormat="1" applyFont="1" applyBorder="1" applyAlignment="1">
      <alignment horizontal="center" vertical="center"/>
    </xf>
    <xf numFmtId="1" fontId="271" fillId="0" borderId="1" xfId="8848" applyNumberFormat="1" applyFont="1" applyFill="1" applyBorder="1" applyAlignment="1">
      <alignment horizontal="center" vertical="center" wrapText="1"/>
    </xf>
    <xf numFmtId="9" fontId="271" fillId="0" borderId="1" xfId="0" applyNumberFormat="1" applyFont="1" applyBorder="1" applyAlignment="1">
      <alignment horizontal="center" vertical="center" wrapText="1"/>
    </xf>
    <xf numFmtId="168" fontId="76" fillId="0" borderId="1" xfId="35087" applyNumberFormat="1" applyFont="1" applyFill="1" applyBorder="1" applyAlignment="1">
      <alignment vertical="center"/>
    </xf>
    <xf numFmtId="180" fontId="270" fillId="0" borderId="1" xfId="35087" applyNumberFormat="1" applyFont="1" applyFill="1" applyBorder="1" applyAlignment="1">
      <alignment horizontal="center" vertical="center"/>
    </xf>
    <xf numFmtId="176" fontId="271" fillId="0" borderId="1" xfId="35088" applyNumberFormat="1" applyFont="1" applyBorder="1" applyAlignment="1">
      <alignment horizontal="left" vertical="center"/>
    </xf>
    <xf numFmtId="180" fontId="271" fillId="0" borderId="1" xfId="35087" applyNumberFormat="1" applyFont="1" applyFill="1" applyBorder="1" applyAlignment="1">
      <alignment horizontal="center" vertical="center"/>
    </xf>
    <xf numFmtId="0" fontId="328" fillId="0" borderId="0" xfId="35088" applyFont="1" applyAlignment="1">
      <alignment vertical="center"/>
    </xf>
    <xf numFmtId="180" fontId="76" fillId="0" borderId="1" xfId="35087" applyNumberFormat="1" applyFont="1" applyFill="1" applyBorder="1" applyAlignment="1">
      <alignment horizontal="center" vertical="center"/>
    </xf>
    <xf numFmtId="168" fontId="267" fillId="0" borderId="1" xfId="35088" applyNumberFormat="1" applyFont="1" applyBorder="1" applyAlignment="1">
      <alignment horizontal="center" vertical="center"/>
    </xf>
    <xf numFmtId="168" fontId="76" fillId="0" borderId="0" xfId="35087" applyNumberFormat="1" applyFont="1" applyFill="1" applyAlignment="1">
      <alignment vertical="center"/>
    </xf>
    <xf numFmtId="0" fontId="76" fillId="0" borderId="0" xfId="35087" applyFont="1" applyFill="1" applyAlignment="1">
      <alignment vertical="center"/>
    </xf>
    <xf numFmtId="180" fontId="76" fillId="0" borderId="0" xfId="35087" applyNumberFormat="1" applyFont="1" applyFill="1" applyBorder="1" applyAlignment="1">
      <alignment vertical="center"/>
    </xf>
    <xf numFmtId="168" fontId="270" fillId="0" borderId="0" xfId="0" applyNumberFormat="1" applyFont="1" applyAlignment="1">
      <alignment vertical="center"/>
    </xf>
    <xf numFmtId="168" fontId="270" fillId="0" borderId="0" xfId="0" applyNumberFormat="1" applyFont="1" applyAlignment="1">
      <alignment horizontal="center" vertical="center"/>
    </xf>
    <xf numFmtId="0" fontId="328" fillId="0" borderId="0" xfId="43960" applyFont="1" applyAlignment="1">
      <alignment vertical="center"/>
    </xf>
    <xf numFmtId="169" fontId="270" fillId="0" borderId="0" xfId="0" applyNumberFormat="1" applyFont="1" applyAlignment="1">
      <alignment vertical="center"/>
    </xf>
    <xf numFmtId="199" fontId="330" fillId="0" borderId="0" xfId="0" applyNumberFormat="1" applyFont="1" applyAlignment="1">
      <alignment horizontal="center" vertical="center"/>
    </xf>
    <xf numFmtId="199" fontId="330" fillId="0" borderId="0" xfId="0" applyNumberFormat="1" applyFont="1" applyAlignment="1">
      <alignment vertical="center"/>
    </xf>
    <xf numFmtId="169" fontId="271" fillId="0" borderId="1" xfId="1" applyFont="1" applyFill="1" applyBorder="1" applyAlignment="1">
      <alignment horizontal="center" vertical="center"/>
    </xf>
    <xf numFmtId="0" fontId="76" fillId="0" borderId="1" xfId="26" applyFont="1" applyBorder="1" applyAlignment="1">
      <alignment horizontal="center" vertical="center" wrapText="1"/>
    </xf>
    <xf numFmtId="0" fontId="267" fillId="0" borderId="1" xfId="0" applyFont="1" applyBorder="1" applyAlignment="1">
      <alignment horizontal="center" vertical="center" wrapText="1"/>
    </xf>
    <xf numFmtId="1" fontId="267" fillId="0" borderId="1" xfId="0" applyNumberFormat="1" applyFont="1" applyBorder="1" applyAlignment="1">
      <alignment horizontal="center" vertical="center" wrapText="1"/>
    </xf>
    <xf numFmtId="199" fontId="267" fillId="0" borderId="1" xfId="0" applyNumberFormat="1" applyFont="1" applyBorder="1" applyAlignment="1">
      <alignment horizontal="center" vertical="center" wrapText="1"/>
    </xf>
    <xf numFmtId="0" fontId="270" fillId="0" borderId="49" xfId="0" applyFont="1" applyBorder="1" applyAlignment="1">
      <alignment vertical="center"/>
    </xf>
    <xf numFmtId="0" fontId="270" fillId="0" borderId="31" xfId="0" applyFont="1" applyBorder="1" applyAlignment="1">
      <alignment horizontal="center" vertical="center"/>
    </xf>
    <xf numFmtId="2" fontId="270" fillId="0" borderId="0" xfId="0" applyNumberFormat="1" applyFont="1" applyAlignment="1">
      <alignment horizontal="center" vertical="center"/>
    </xf>
    <xf numFmtId="2" fontId="270" fillId="0" borderId="31" xfId="0" applyNumberFormat="1" applyFont="1" applyBorder="1" applyAlignment="1">
      <alignment horizontal="center" vertical="center"/>
    </xf>
    <xf numFmtId="0" fontId="271" fillId="0" borderId="52" xfId="0" applyFont="1" applyBorder="1" applyAlignment="1">
      <alignment horizontal="center" vertical="center"/>
    </xf>
    <xf numFmtId="178" fontId="271" fillId="0" borderId="31" xfId="0" applyNumberFormat="1" applyFont="1" applyBorder="1" applyAlignment="1">
      <alignment horizontal="center" vertical="center"/>
    </xf>
    <xf numFmtId="3" fontId="271" fillId="0" borderId="0" xfId="0" applyNumberFormat="1" applyFont="1" applyAlignment="1">
      <alignment horizontal="center" vertical="center"/>
    </xf>
    <xf numFmtId="0" fontId="269" fillId="0" borderId="10" xfId="0" applyFont="1" applyBorder="1" applyAlignment="1">
      <alignment horizontal="center" vertical="center" wrapText="1"/>
    </xf>
    <xf numFmtId="199" fontId="269" fillId="0" borderId="0" xfId="0" applyNumberFormat="1" applyFont="1" applyAlignment="1">
      <alignment horizontal="center" vertical="center"/>
    </xf>
    <xf numFmtId="216" fontId="270" fillId="0" borderId="0" xfId="2" applyNumberFormat="1" applyFont="1" applyFill="1" applyAlignment="1">
      <alignment vertical="center"/>
    </xf>
    <xf numFmtId="180" fontId="269" fillId="0" borderId="0" xfId="0" applyNumberFormat="1" applyFont="1" applyAlignment="1">
      <alignment horizontal="center" vertical="center"/>
    </xf>
    <xf numFmtId="180" fontId="277" fillId="0" borderId="1" xfId="0" applyNumberFormat="1" applyFont="1" applyBorder="1" applyAlignment="1">
      <alignment horizontal="center" vertical="center" wrapText="1"/>
    </xf>
    <xf numFmtId="168" fontId="67" fillId="0" borderId="1" xfId="35087" applyNumberFormat="1" applyFont="1" applyFill="1" applyBorder="1" applyAlignment="1">
      <alignment vertical="center"/>
    </xf>
    <xf numFmtId="180" fontId="271" fillId="2" borderId="1" xfId="35087" applyNumberFormat="1" applyFont="1" applyFill="1" applyBorder="1" applyAlignment="1">
      <alignment horizontal="center" vertical="center"/>
    </xf>
    <xf numFmtId="176" fontId="346" fillId="0" borderId="0" xfId="35088" applyNumberFormat="1" applyFont="1" applyAlignment="1">
      <alignment vertical="center"/>
    </xf>
    <xf numFmtId="180" fontId="270" fillId="0" borderId="50" xfId="35087" applyNumberFormat="1" applyFont="1" applyFill="1" applyBorder="1" applyAlignment="1">
      <alignment horizontal="center" vertical="center"/>
    </xf>
    <xf numFmtId="180" fontId="67" fillId="0" borderId="50" xfId="35087" applyNumberFormat="1" applyFont="1" applyFill="1" applyBorder="1" applyAlignment="1">
      <alignment horizontal="center" vertical="center"/>
    </xf>
    <xf numFmtId="0" fontId="347" fillId="0" borderId="0" xfId="0" applyFont="1" applyAlignment="1">
      <alignment vertical="center"/>
    </xf>
    <xf numFmtId="199" fontId="271" fillId="0" borderId="0" xfId="5" applyNumberFormat="1" applyFont="1" applyFill="1" applyBorder="1" applyAlignment="1">
      <alignment horizontal="center" vertical="center" wrapText="1"/>
    </xf>
    <xf numFmtId="166" fontId="271" fillId="0" borderId="12" xfId="4" applyNumberFormat="1" applyFont="1" applyBorder="1" applyAlignment="1">
      <alignment horizontal="center" vertical="center" wrapText="1"/>
    </xf>
    <xf numFmtId="166" fontId="270" fillId="0" borderId="12" xfId="4" applyNumberFormat="1" applyFont="1" applyBorder="1" applyAlignment="1">
      <alignment horizontal="center" vertical="center" wrapText="1"/>
    </xf>
    <xf numFmtId="204" fontId="271" fillId="0" borderId="0" xfId="5" applyNumberFormat="1" applyFont="1" applyFill="1" applyBorder="1" applyAlignment="1">
      <alignment horizontal="center" vertical="center" wrapText="1"/>
    </xf>
    <xf numFmtId="0" fontId="277" fillId="0" borderId="55" xfId="0" applyFont="1" applyBorder="1" applyAlignment="1">
      <alignment horizontal="center" vertical="center"/>
    </xf>
    <xf numFmtId="217" fontId="270" fillId="0" borderId="0" xfId="0" applyNumberFormat="1" applyFont="1" applyAlignment="1">
      <alignment vertical="center"/>
    </xf>
    <xf numFmtId="180" fontId="277" fillId="2" borderId="1" xfId="0" applyNumberFormat="1" applyFont="1" applyFill="1" applyBorder="1" applyAlignment="1">
      <alignment horizontal="center" vertical="center" wrapText="1"/>
    </xf>
    <xf numFmtId="180" fontId="277" fillId="2" borderId="10" xfId="0" applyNumberFormat="1" applyFont="1" applyFill="1" applyBorder="1" applyAlignment="1">
      <alignment horizontal="center" vertical="center" wrapText="1"/>
    </xf>
    <xf numFmtId="169" fontId="271" fillId="0" borderId="1" xfId="1" applyFont="1" applyFill="1" applyBorder="1" applyAlignment="1">
      <alignment horizontal="center" vertical="center" wrapText="1"/>
    </xf>
    <xf numFmtId="173" fontId="270" fillId="0" borderId="1" xfId="43893" applyNumberFormat="1" applyFont="1" applyBorder="1" applyAlignment="1">
      <alignment horizontal="center" vertical="center"/>
    </xf>
    <xf numFmtId="173" fontId="270" fillId="0" borderId="1" xfId="0" applyNumberFormat="1" applyFont="1" applyBorder="1" applyAlignment="1">
      <alignment horizontal="center" vertical="center"/>
    </xf>
    <xf numFmtId="217" fontId="269" fillId="0" borderId="0" xfId="0" applyNumberFormat="1" applyFont="1" applyAlignment="1">
      <alignment horizontal="left" vertical="center"/>
    </xf>
    <xf numFmtId="199" fontId="270" fillId="0" borderId="0" xfId="0" applyNumberFormat="1" applyFont="1" applyAlignment="1">
      <alignment horizontal="center" vertical="center"/>
    </xf>
    <xf numFmtId="0" fontId="263" fillId="0" borderId="56" xfId="0" applyFont="1" applyBorder="1" applyAlignment="1">
      <alignment vertical="center"/>
    </xf>
    <xf numFmtId="0" fontId="271" fillId="2" borderId="25" xfId="77" applyFont="1" applyFill="1" applyBorder="1" applyAlignment="1">
      <alignment horizontal="center" vertical="center" wrapText="1"/>
    </xf>
    <xf numFmtId="180" fontId="270" fillId="2" borderId="0" xfId="0" applyNumberFormat="1" applyFont="1" applyFill="1" applyAlignment="1">
      <alignment horizontal="center" vertical="center"/>
    </xf>
    <xf numFmtId="180" fontId="271" fillId="2" borderId="38" xfId="0" applyNumberFormat="1" applyFont="1" applyFill="1" applyBorder="1" applyAlignment="1">
      <alignment horizontal="center" vertical="center" wrapText="1"/>
    </xf>
    <xf numFmtId="0" fontId="270" fillId="0" borderId="57" xfId="0" applyFont="1" applyBorder="1" applyAlignment="1">
      <alignment horizontal="center" vertical="center" wrapText="1"/>
    </xf>
    <xf numFmtId="1" fontId="270" fillId="0" borderId="57" xfId="5" applyNumberFormat="1" applyFont="1" applyFill="1" applyBorder="1" applyAlignment="1">
      <alignment horizontal="center" vertical="center" wrapText="1"/>
    </xf>
    <xf numFmtId="173" fontId="270" fillId="0" borderId="57" xfId="43893" applyNumberFormat="1" applyFont="1" applyBorder="1" applyAlignment="1">
      <alignment horizontal="center" vertical="center"/>
    </xf>
    <xf numFmtId="168" fontId="76" fillId="0" borderId="57" xfId="35087" applyNumberFormat="1" applyFont="1" applyFill="1" applyBorder="1" applyAlignment="1">
      <alignment vertical="center"/>
    </xf>
    <xf numFmtId="180" fontId="270" fillId="0" borderId="57" xfId="35087" applyNumberFormat="1" applyFont="1" applyFill="1" applyBorder="1" applyAlignment="1">
      <alignment horizontal="center" vertical="center"/>
    </xf>
    <xf numFmtId="168" fontId="67" fillId="0" borderId="57" xfId="35087" applyNumberFormat="1" applyFont="1" applyFill="1" applyBorder="1" applyAlignment="1">
      <alignment vertical="center"/>
    </xf>
    <xf numFmtId="199" fontId="277" fillId="0" borderId="0" xfId="0" applyNumberFormat="1" applyFont="1" applyAlignment="1">
      <alignment horizontal="left" vertical="center"/>
    </xf>
    <xf numFmtId="204" fontId="263" fillId="0" borderId="1" xfId="0" applyNumberFormat="1" applyFont="1" applyBorder="1" applyAlignment="1">
      <alignment vertical="center"/>
    </xf>
    <xf numFmtId="221" fontId="269" fillId="0" borderId="0" xfId="1" applyNumberFormat="1" applyFont="1" applyFill="1" applyBorder="1" applyAlignment="1">
      <alignment vertical="center"/>
    </xf>
    <xf numFmtId="217" fontId="269" fillId="0" borderId="0" xfId="0" applyNumberFormat="1" applyFont="1" applyAlignment="1">
      <alignment horizontal="center" vertical="center"/>
    </xf>
    <xf numFmtId="4" fontId="326" fillId="0" borderId="0" xfId="0" applyNumberFormat="1" applyFont="1" applyAlignment="1">
      <alignment horizontal="left" vertical="center" wrapText="1"/>
    </xf>
    <xf numFmtId="0" fontId="277" fillId="0" borderId="11" xfId="0" applyFont="1" applyBorder="1" applyAlignment="1">
      <alignment horizontal="center" vertical="center" wrapText="1"/>
    </xf>
    <xf numFmtId="0" fontId="277" fillId="0" borderId="58" xfId="0" applyFont="1" applyBorder="1" applyAlignment="1">
      <alignment horizontal="center" vertical="center" wrapText="1"/>
    </xf>
    <xf numFmtId="171" fontId="269" fillId="0" borderId="0" xfId="1" applyNumberFormat="1" applyFont="1" applyFill="1" applyAlignment="1">
      <alignment vertical="center"/>
    </xf>
    <xf numFmtId="0" fontId="277" fillId="0" borderId="59" xfId="0" applyFont="1" applyBorder="1" applyAlignment="1">
      <alignment horizontal="center" vertical="center" wrapText="1"/>
    </xf>
    <xf numFmtId="0" fontId="0" fillId="0" borderId="59" xfId="0" applyBorder="1" applyAlignment="1">
      <alignment horizontal="center"/>
    </xf>
    <xf numFmtId="0" fontId="271" fillId="2" borderId="0" xfId="0" applyFont="1" applyFill="1" applyAlignment="1">
      <alignment vertical="center"/>
    </xf>
    <xf numFmtId="0" fontId="0" fillId="0" borderId="60" xfId="0" applyBorder="1" applyAlignment="1">
      <alignment horizontal="center"/>
    </xf>
    <xf numFmtId="180" fontId="269" fillId="0" borderId="23" xfId="0" applyNumberFormat="1" applyFont="1" applyBorder="1" applyAlignment="1">
      <alignment horizontal="center" vertical="center" wrapText="1"/>
    </xf>
    <xf numFmtId="0" fontId="271" fillId="0" borderId="56" xfId="0" applyFont="1" applyBorder="1" applyAlignment="1">
      <alignment horizontal="center" vertical="center" wrapText="1"/>
    </xf>
    <xf numFmtId="0" fontId="277" fillId="0" borderId="56" xfId="0" applyFont="1" applyBorder="1" applyAlignment="1">
      <alignment horizontal="center" vertical="center" wrapText="1"/>
    </xf>
    <xf numFmtId="199" fontId="270" fillId="0" borderId="56" xfId="0" applyNumberFormat="1" applyFont="1" applyBorder="1" applyAlignment="1">
      <alignment horizontal="center" vertical="center"/>
    </xf>
    <xf numFmtId="9" fontId="269" fillId="0" borderId="56" xfId="2" applyFont="1" applyFill="1" applyBorder="1" applyAlignment="1">
      <alignment horizontal="center" vertical="center" wrapText="1"/>
    </xf>
    <xf numFmtId="4" fontId="263" fillId="0" borderId="56" xfId="0" applyNumberFormat="1" applyFont="1" applyBorder="1" applyAlignment="1">
      <alignment vertical="center" wrapText="1"/>
    </xf>
    <xf numFmtId="169" fontId="263" fillId="0" borderId="56" xfId="44114" applyBorder="1" applyAlignment="1">
      <alignment vertical="center"/>
    </xf>
    <xf numFmtId="9" fontId="263" fillId="0" borderId="56" xfId="8800" applyBorder="1" applyAlignment="1">
      <alignment horizontal="center" vertical="center"/>
    </xf>
    <xf numFmtId="0" fontId="309" fillId="0" borderId="56" xfId="0" applyFont="1" applyBorder="1" applyAlignment="1">
      <alignment horizontal="center" vertical="center"/>
    </xf>
    <xf numFmtId="0" fontId="303" fillId="0" borderId="56" xfId="0" applyFont="1" applyBorder="1" applyAlignment="1">
      <alignment horizontal="center" vertical="center"/>
    </xf>
    <xf numFmtId="0" fontId="263" fillId="0" borderId="56" xfId="0" applyFont="1" applyBorder="1" applyAlignment="1">
      <alignment vertical="center" wrapText="1"/>
    </xf>
    <xf numFmtId="169" fontId="309" fillId="0" borderId="56" xfId="44114" applyFont="1" applyBorder="1" applyAlignment="1">
      <alignment vertical="center"/>
    </xf>
    <xf numFmtId="169" fontId="303" fillId="0" borderId="56" xfId="44114" applyFont="1" applyBorder="1" applyAlignment="1">
      <alignment vertical="center"/>
    </xf>
    <xf numFmtId="174" fontId="309" fillId="0" borderId="56" xfId="8800" applyNumberFormat="1" applyFont="1" applyBorder="1" applyAlignment="1">
      <alignment horizontal="center" vertical="center"/>
    </xf>
    <xf numFmtId="204" fontId="270" fillId="0" borderId="1" xfId="43893" applyNumberFormat="1" applyFont="1" applyBorder="1" applyAlignment="1">
      <alignment horizontal="center" vertical="center"/>
    </xf>
    <xf numFmtId="204" fontId="271" fillId="0" borderId="1" xfId="43893" applyNumberFormat="1" applyFont="1" applyBorder="1" applyAlignment="1">
      <alignment horizontal="center" vertical="center"/>
    </xf>
    <xf numFmtId="168" fontId="17" fillId="0" borderId="1" xfId="35087" applyNumberFormat="1" applyFont="1" applyFill="1" applyBorder="1" applyAlignment="1">
      <alignment vertical="center"/>
    </xf>
    <xf numFmtId="0" fontId="306" fillId="0" borderId="64" xfId="35058" applyFill="1" applyBorder="1"/>
    <xf numFmtId="0" fontId="268" fillId="0" borderId="10" xfId="0" applyFont="1" applyBorder="1" applyAlignment="1">
      <alignment horizontal="center" vertical="center"/>
    </xf>
    <xf numFmtId="204" fontId="270" fillId="0" borderId="1" xfId="0" applyNumberFormat="1" applyFont="1" applyBorder="1" applyAlignment="1">
      <alignment horizontal="center" vertical="center"/>
    </xf>
    <xf numFmtId="204" fontId="270" fillId="0" borderId="57" xfId="0" applyNumberFormat="1" applyFont="1" applyBorder="1" applyAlignment="1">
      <alignment horizontal="center" vertical="center"/>
    </xf>
    <xf numFmtId="49" fontId="277" fillId="2" borderId="0" xfId="0" applyNumberFormat="1" applyFont="1" applyFill="1" applyAlignment="1">
      <alignment vertical="center"/>
    </xf>
    <xf numFmtId="169" fontId="269" fillId="2" borderId="0" xfId="1" applyFont="1" applyFill="1" applyAlignment="1">
      <alignment vertical="center"/>
    </xf>
    <xf numFmtId="0" fontId="269" fillId="2" borderId="0" xfId="0" applyFont="1" applyFill="1" applyAlignment="1">
      <alignment horizontal="left" vertical="center"/>
    </xf>
    <xf numFmtId="2" fontId="269" fillId="2" borderId="0" xfId="0" applyNumberFormat="1" applyFont="1" applyFill="1" applyAlignment="1">
      <alignment vertical="center"/>
    </xf>
    <xf numFmtId="0" fontId="269" fillId="2" borderId="0" xfId="0" applyFont="1" applyFill="1" applyAlignment="1">
      <alignment horizontal="center" vertical="center"/>
    </xf>
    <xf numFmtId="168" fontId="263" fillId="2" borderId="0" xfId="0" applyNumberFormat="1" applyFont="1" applyFill="1" applyAlignment="1">
      <alignment vertical="center"/>
    </xf>
    <xf numFmtId="0" fontId="263" fillId="2" borderId="0" xfId="0" applyFont="1" applyFill="1" applyAlignment="1">
      <alignment horizontal="right" vertical="center"/>
    </xf>
    <xf numFmtId="180" fontId="263" fillId="2" borderId="0" xfId="0" applyNumberFormat="1" applyFont="1" applyFill="1" applyAlignment="1">
      <alignment vertical="center"/>
    </xf>
    <xf numFmtId="180" fontId="269" fillId="2" borderId="0" xfId="0" applyNumberFormat="1" applyFont="1" applyFill="1" applyAlignment="1">
      <alignment vertical="center"/>
    </xf>
    <xf numFmtId="0" fontId="270" fillId="0" borderId="56" xfId="0" applyFont="1" applyBorder="1" applyAlignment="1">
      <alignment horizontal="left" vertical="center" wrapText="1"/>
    </xf>
    <xf numFmtId="199" fontId="271" fillId="0" borderId="56" xfId="0" applyNumberFormat="1" applyFont="1" applyBorder="1" applyAlignment="1">
      <alignment horizontal="center" vertical="center"/>
    </xf>
    <xf numFmtId="174" fontId="277" fillId="0" borderId="56" xfId="2" applyNumberFormat="1" applyFont="1" applyFill="1" applyBorder="1" applyAlignment="1">
      <alignment horizontal="center" vertical="center" wrapText="1"/>
    </xf>
    <xf numFmtId="199" fontId="272" fillId="0" borderId="1" xfId="0" applyNumberFormat="1" applyFont="1" applyBorder="1" applyAlignment="1">
      <alignment horizontal="center" vertical="center" wrapText="1"/>
    </xf>
    <xf numFmtId="0" fontId="277" fillId="0" borderId="58" xfId="0" applyFont="1" applyBorder="1" applyAlignment="1">
      <alignment horizontal="center" vertical="center"/>
    </xf>
    <xf numFmtId="0" fontId="271" fillId="0" borderId="68" xfId="0" applyFont="1" applyBorder="1" applyAlignment="1">
      <alignment horizontal="center" vertical="center"/>
    </xf>
    <xf numFmtId="0" fontId="271" fillId="0" borderId="68" xfId="77" applyFont="1" applyBorder="1" applyAlignment="1">
      <alignment horizontal="center" vertical="center"/>
    </xf>
    <xf numFmtId="0" fontId="277" fillId="0" borderId="68" xfId="0" applyFont="1" applyBorder="1" applyAlignment="1">
      <alignment horizontal="center" vertical="center"/>
    </xf>
    <xf numFmtId="180" fontId="270" fillId="0" borderId="68" xfId="35087" applyNumberFormat="1" applyFont="1" applyFill="1" applyBorder="1" applyAlignment="1">
      <alignment horizontal="center" vertical="center"/>
    </xf>
    <xf numFmtId="204" fontId="270" fillId="0" borderId="68" xfId="0" applyNumberFormat="1" applyFont="1" applyBorder="1" applyAlignment="1">
      <alignment horizontal="center" vertical="center"/>
    </xf>
    <xf numFmtId="180" fontId="271" fillId="0" borderId="68" xfId="0" applyNumberFormat="1" applyFont="1" applyBorder="1" applyAlignment="1">
      <alignment horizontal="center" vertical="center"/>
    </xf>
    <xf numFmtId="204" fontId="271" fillId="0" borderId="68" xfId="5" applyNumberFormat="1" applyFont="1" applyFill="1" applyBorder="1" applyAlignment="1">
      <alignment horizontal="center" vertical="center" wrapText="1"/>
    </xf>
    <xf numFmtId="178" fontId="270" fillId="0" borderId="68" xfId="0" applyNumberFormat="1" applyFont="1" applyBorder="1" applyAlignment="1">
      <alignment horizontal="center" vertical="center"/>
    </xf>
    <xf numFmtId="178" fontId="271" fillId="0" borderId="68" xfId="0" applyNumberFormat="1" applyFont="1" applyBorder="1" applyAlignment="1">
      <alignment horizontal="center" vertical="center"/>
    </xf>
    <xf numFmtId="168" fontId="12" fillId="0" borderId="1" xfId="35087" applyNumberFormat="1" applyFont="1" applyFill="1" applyBorder="1" applyAlignment="1">
      <alignment vertical="center"/>
    </xf>
    <xf numFmtId="168" fontId="12" fillId="0" borderId="1" xfId="35088" applyNumberFormat="1" applyFont="1" applyBorder="1" applyAlignment="1">
      <alignment vertical="center"/>
    </xf>
    <xf numFmtId="3" fontId="272" fillId="0" borderId="10" xfId="0" applyNumberFormat="1" applyFont="1" applyBorder="1" applyAlignment="1">
      <alignment horizontal="center" vertical="center"/>
    </xf>
    <xf numFmtId="199" fontId="271" fillId="0" borderId="4" xfId="5" applyNumberFormat="1" applyFont="1" applyFill="1" applyBorder="1" applyAlignment="1">
      <alignment horizontal="center" vertical="center" wrapText="1"/>
    </xf>
    <xf numFmtId="168" fontId="7" fillId="0" borderId="1" xfId="35087" applyNumberFormat="1" applyFont="1" applyFill="1" applyBorder="1" applyAlignment="1">
      <alignment vertical="center"/>
    </xf>
    <xf numFmtId="0" fontId="270" fillId="0" borderId="69" xfId="0" applyFont="1" applyBorder="1" applyAlignment="1">
      <alignment horizontal="left" vertical="center" wrapText="1"/>
    </xf>
    <xf numFmtId="199" fontId="270" fillId="0" borderId="69" xfId="0" applyNumberFormat="1" applyFont="1" applyBorder="1" applyAlignment="1">
      <alignment horizontal="center" vertical="center"/>
    </xf>
    <xf numFmtId="9" fontId="269" fillId="0" borderId="69" xfId="2" applyFont="1" applyFill="1" applyBorder="1" applyAlignment="1">
      <alignment horizontal="center" vertical="center" wrapText="1"/>
    </xf>
    <xf numFmtId="165" fontId="7" fillId="0" borderId="34" xfId="26" applyNumberFormat="1" applyFont="1" applyBorder="1" applyAlignment="1">
      <alignment horizontal="center" vertical="center" wrapText="1"/>
    </xf>
    <xf numFmtId="169" fontId="277" fillId="0" borderId="0" xfId="1" applyFont="1" applyFill="1" applyAlignment="1">
      <alignment horizontal="center" vertical="center"/>
    </xf>
    <xf numFmtId="169" fontId="303" fillId="0" borderId="0" xfId="1" applyFont="1" applyFill="1" applyAlignment="1">
      <alignment horizontal="center" vertical="center"/>
    </xf>
    <xf numFmtId="0" fontId="270" fillId="2" borderId="0" xfId="0" applyFont="1" applyFill="1" applyAlignment="1">
      <alignment horizontal="center" vertical="center" wrapText="1"/>
    </xf>
    <xf numFmtId="49" fontId="303" fillId="0" borderId="1" xfId="0" applyNumberFormat="1" applyFont="1" applyBorder="1" applyAlignment="1">
      <alignment horizontal="center" vertical="center" wrapText="1"/>
    </xf>
    <xf numFmtId="0" fontId="265" fillId="0" borderId="48" xfId="44024" applyFont="1" applyBorder="1" applyAlignment="1">
      <alignment wrapText="1"/>
    </xf>
    <xf numFmtId="168" fontId="4" fillId="0" borderId="1" xfId="35087" applyNumberFormat="1" applyFont="1" applyFill="1" applyBorder="1" applyAlignment="1">
      <alignment vertical="center"/>
    </xf>
    <xf numFmtId="165" fontId="4" fillId="0" borderId="34" xfId="26" applyNumberFormat="1" applyFont="1" applyBorder="1" applyAlignment="1">
      <alignment horizontal="center" vertical="center" wrapText="1"/>
    </xf>
    <xf numFmtId="0" fontId="309" fillId="0" borderId="0" xfId="0" applyFont="1"/>
    <xf numFmtId="0" fontId="269" fillId="0" borderId="71" xfId="0" applyFont="1" applyBorder="1" applyAlignment="1">
      <alignment horizontal="center" vertical="center" wrapText="1"/>
    </xf>
    <xf numFmtId="0" fontId="268" fillId="0" borderId="71" xfId="0" applyFont="1" applyBorder="1" applyAlignment="1">
      <alignment horizontal="center" vertical="center"/>
    </xf>
    <xf numFmtId="0" fontId="269" fillId="0" borderId="72" xfId="0" applyFont="1" applyBorder="1" applyAlignment="1">
      <alignment horizontal="center" vertical="center" wrapText="1"/>
    </xf>
    <xf numFmtId="0" fontId="268" fillId="0" borderId="72" xfId="0" applyFont="1" applyBorder="1" applyAlignment="1">
      <alignment horizontal="center" vertical="center"/>
    </xf>
    <xf numFmtId="0" fontId="277" fillId="0" borderId="71" xfId="0" applyFont="1" applyBorder="1" applyAlignment="1">
      <alignment horizontal="center" vertical="center" wrapText="1"/>
    </xf>
    <xf numFmtId="169" fontId="303" fillId="0" borderId="0" xfId="1" applyFont="1" applyFill="1" applyAlignment="1">
      <alignment vertical="center"/>
    </xf>
    <xf numFmtId="0" fontId="303" fillId="0" borderId="0" xfId="0" applyFont="1" applyAlignment="1">
      <alignment vertical="center"/>
    </xf>
    <xf numFmtId="0" fontId="323" fillId="31" borderId="71" xfId="0" applyFont="1" applyFill="1" applyBorder="1" applyAlignment="1">
      <alignment horizontal="center" vertical="center" wrapText="1"/>
    </xf>
    <xf numFmtId="0" fontId="277" fillId="30" borderId="71" xfId="0" applyFont="1" applyFill="1" applyBorder="1" applyAlignment="1">
      <alignment horizontal="center" vertical="center"/>
    </xf>
    <xf numFmtId="169" fontId="277" fillId="30" borderId="71" xfId="88" applyFont="1" applyFill="1" applyBorder="1" applyAlignment="1">
      <alignment horizontal="center" vertical="center"/>
    </xf>
    <xf numFmtId="0" fontId="277" fillId="30" borderId="71" xfId="0" applyFont="1" applyFill="1" applyBorder="1" applyAlignment="1">
      <alignment horizontal="center" vertical="center" wrapText="1"/>
    </xf>
    <xf numFmtId="169" fontId="277" fillId="30" borderId="71" xfId="88" applyFont="1" applyFill="1" applyBorder="1" applyAlignment="1">
      <alignment horizontal="center" vertical="center" wrapText="1"/>
    </xf>
    <xf numFmtId="0" fontId="272" fillId="0" borderId="71" xfId="26" applyFont="1" applyBorder="1" applyAlignment="1">
      <alignment horizontal="center" vertical="center" wrapText="1"/>
    </xf>
    <xf numFmtId="1" fontId="268" fillId="0" borderId="72" xfId="26" applyNumberFormat="1" applyFont="1" applyBorder="1" applyAlignment="1">
      <alignment horizontal="center" vertical="center" wrapText="1"/>
    </xf>
    <xf numFmtId="165" fontId="268" fillId="0" borderId="72" xfId="26" applyNumberFormat="1" applyFont="1" applyBorder="1" applyAlignment="1">
      <alignment horizontal="center" vertical="center" wrapText="1"/>
    </xf>
    <xf numFmtId="1" fontId="268" fillId="0" borderId="71" xfId="26" applyNumberFormat="1" applyFont="1" applyBorder="1" applyAlignment="1">
      <alignment horizontal="center" vertical="center" wrapText="1"/>
    </xf>
    <xf numFmtId="165" fontId="268" fillId="0" borderId="71" xfId="26" applyNumberFormat="1" applyFont="1" applyBorder="1" applyAlignment="1">
      <alignment horizontal="center" vertical="center" wrapText="1"/>
    </xf>
    <xf numFmtId="173" fontId="268" fillId="0" borderId="71" xfId="26" applyNumberFormat="1" applyFont="1" applyBorder="1" applyAlignment="1">
      <alignment horizontal="center" vertical="center" wrapText="1"/>
    </xf>
    <xf numFmtId="204" fontId="268" fillId="0" borderId="71" xfId="26" applyNumberFormat="1" applyFont="1" applyBorder="1" applyAlignment="1">
      <alignment horizontal="center" vertical="center" wrapText="1"/>
    </xf>
    <xf numFmtId="0" fontId="272" fillId="26" borderId="71" xfId="0" applyFont="1" applyFill="1" applyBorder="1" applyAlignment="1">
      <alignment horizontal="center" vertical="center" wrapText="1"/>
    </xf>
    <xf numFmtId="1" fontId="272" fillId="26" borderId="71" xfId="0" applyNumberFormat="1" applyFont="1" applyFill="1" applyBorder="1" applyAlignment="1">
      <alignment horizontal="center" vertical="center" wrapText="1"/>
    </xf>
    <xf numFmtId="200" fontId="272" fillId="26" borderId="71" xfId="0" applyNumberFormat="1" applyFont="1" applyFill="1" applyBorder="1" applyAlignment="1">
      <alignment horizontal="center" vertical="center" wrapText="1"/>
    </xf>
    <xf numFmtId="199" fontId="272" fillId="26" borderId="71" xfId="0" applyNumberFormat="1" applyFont="1" applyFill="1" applyBorder="1" applyAlignment="1">
      <alignment horizontal="center" vertical="center" wrapText="1"/>
    </xf>
    <xf numFmtId="3" fontId="272" fillId="26" borderId="71" xfId="0" applyNumberFormat="1" applyFont="1" applyFill="1" applyBorder="1" applyAlignment="1">
      <alignment horizontal="center" vertical="center" wrapText="1"/>
    </xf>
    <xf numFmtId="0" fontId="309" fillId="0" borderId="71" xfId="0" applyFont="1" applyBorder="1" applyAlignment="1">
      <alignment horizontal="center" vertical="center"/>
    </xf>
    <xf numFmtId="0" fontId="271" fillId="2" borderId="0" xfId="0" applyFont="1" applyFill="1" applyAlignment="1">
      <alignment horizontal="left" vertical="center" wrapText="1"/>
    </xf>
    <xf numFmtId="0" fontId="271" fillId="2" borderId="0" xfId="0" applyFont="1" applyFill="1" applyAlignment="1">
      <alignment vertical="center" wrapText="1"/>
    </xf>
    <xf numFmtId="0" fontId="271" fillId="2" borderId="0" xfId="0" applyFont="1" applyFill="1" applyAlignment="1">
      <alignment horizontal="center" vertical="center"/>
    </xf>
    <xf numFmtId="0" fontId="271" fillId="0" borderId="3" xfId="4" applyFont="1" applyBorder="1" applyAlignment="1">
      <alignment vertical="center" wrapText="1"/>
    </xf>
    <xf numFmtId="1" fontId="271" fillId="0" borderId="3" xfId="4" applyNumberFormat="1" applyFont="1" applyBorder="1" applyAlignment="1">
      <alignment vertical="center" wrapText="1"/>
    </xf>
    <xf numFmtId="1" fontId="270" fillId="0" borderId="3" xfId="4" applyNumberFormat="1" applyFont="1" applyBorder="1" applyAlignment="1">
      <alignment vertical="center" wrapText="1"/>
    </xf>
    <xf numFmtId="0" fontId="271" fillId="2" borderId="0" xfId="0" applyFont="1" applyFill="1" applyAlignment="1">
      <alignment horizontal="left" vertical="center" wrapText="1"/>
    </xf>
    <xf numFmtId="0" fontId="271" fillId="0" borderId="70" xfId="4" applyFont="1" applyBorder="1" applyAlignment="1">
      <alignment horizontal="center" vertical="center" wrapText="1"/>
    </xf>
    <xf numFmtId="0" fontId="271" fillId="0" borderId="65" xfId="4" applyFont="1" applyBorder="1" applyAlignment="1">
      <alignment horizontal="center" vertical="center" wrapText="1"/>
    </xf>
    <xf numFmtId="0" fontId="271" fillId="0" borderId="66" xfId="4" applyFont="1" applyBorder="1" applyAlignment="1">
      <alignment horizontal="center" vertical="center" wrapText="1"/>
    </xf>
    <xf numFmtId="1" fontId="271" fillId="0" borderId="71" xfId="4" applyNumberFormat="1" applyFont="1" applyBorder="1" applyAlignment="1">
      <alignment horizontal="center" vertical="center" wrapText="1"/>
    </xf>
    <xf numFmtId="1" fontId="270" fillId="0" borderId="71" xfId="4" applyNumberFormat="1" applyFont="1" applyBorder="1" applyAlignment="1">
      <alignment horizontal="center" vertical="center" wrapText="1"/>
    </xf>
    <xf numFmtId="1" fontId="270" fillId="0" borderId="71" xfId="4" applyNumberFormat="1" applyFont="1" applyBorder="1" applyAlignment="1">
      <alignment horizontal="center" vertical="justify" wrapText="1"/>
    </xf>
    <xf numFmtId="0" fontId="271" fillId="2" borderId="0" xfId="0" applyFont="1" applyFill="1" applyAlignment="1">
      <alignment horizontal="left" vertical="center"/>
    </xf>
    <xf numFmtId="0" fontId="271" fillId="0" borderId="61" xfId="0" applyFont="1" applyBorder="1" applyAlignment="1">
      <alignment horizontal="center" vertical="center" wrapText="1"/>
    </xf>
    <xf numFmtId="0" fontId="271" fillId="0" borderId="62" xfId="0" applyFont="1" applyBorder="1" applyAlignment="1">
      <alignment horizontal="center" vertical="center" wrapText="1"/>
    </xf>
    <xf numFmtId="0" fontId="271" fillId="0" borderId="63" xfId="0" applyFont="1" applyBorder="1" applyAlignment="1">
      <alignment horizontal="center" vertical="center" wrapText="1"/>
    </xf>
    <xf numFmtId="0" fontId="67" fillId="0" borderId="60" xfId="35087" applyFont="1" applyFill="1" applyBorder="1" applyAlignment="1">
      <alignment horizontal="center" vertical="center" wrapText="1"/>
    </xf>
    <xf numFmtId="0" fontId="67" fillId="0" borderId="10" xfId="35087" applyFont="1" applyFill="1" applyBorder="1" applyAlignment="1">
      <alignment horizontal="center" vertical="center" wrapText="1"/>
    </xf>
    <xf numFmtId="0" fontId="76" fillId="0" borderId="54" xfId="35087" applyFont="1" applyFill="1" applyBorder="1" applyAlignment="1">
      <alignment horizontal="center" vertical="center" wrapText="1"/>
    </xf>
    <xf numFmtId="0" fontId="76" fillId="0" borderId="10" xfId="35087" applyFont="1" applyFill="1" applyBorder="1" applyAlignment="1">
      <alignment horizontal="center" vertical="center" wrapText="1"/>
    </xf>
    <xf numFmtId="0" fontId="76" fillId="0" borderId="60" xfId="35087" applyFont="1" applyFill="1" applyBorder="1" applyAlignment="1">
      <alignment horizontal="center" vertical="center" wrapText="1"/>
    </xf>
    <xf numFmtId="0" fontId="76" fillId="0" borderId="27" xfId="35087" applyFont="1" applyFill="1" applyBorder="1" applyAlignment="1">
      <alignment horizontal="center" vertical="center" wrapText="1"/>
    </xf>
    <xf numFmtId="0" fontId="271" fillId="0" borderId="46" xfId="0" applyFont="1" applyBorder="1" applyAlignment="1">
      <alignment horizontal="center" vertical="center" wrapText="1"/>
    </xf>
    <xf numFmtId="0" fontId="271" fillId="0" borderId="10" xfId="0" applyFont="1" applyBorder="1" applyAlignment="1">
      <alignment horizontal="center" vertical="center" wrapText="1"/>
    </xf>
    <xf numFmtId="0" fontId="271" fillId="0" borderId="49" xfId="0" applyFont="1" applyBorder="1" applyAlignment="1">
      <alignment horizontal="center" vertical="center" wrapText="1"/>
    </xf>
    <xf numFmtId="0" fontId="271" fillId="0" borderId="51" xfId="0" applyFont="1" applyBorder="1" applyAlignment="1">
      <alignment horizontal="center" vertical="center" wrapText="1"/>
    </xf>
    <xf numFmtId="0" fontId="271" fillId="0" borderId="52" xfId="0" applyFont="1" applyBorder="1" applyAlignment="1">
      <alignment horizontal="center" vertical="center" wrapText="1"/>
    </xf>
    <xf numFmtId="0" fontId="270" fillId="0" borderId="0" xfId="4" applyFont="1" applyAlignment="1">
      <alignment horizontal="left" vertical="center" wrapText="1"/>
    </xf>
    <xf numFmtId="0" fontId="270" fillId="0" borderId="0" xfId="4" applyFont="1" applyAlignment="1">
      <alignment horizontal="justify" vertical="center" wrapText="1"/>
    </xf>
    <xf numFmtId="0" fontId="277" fillId="0" borderId="49" xfId="0" applyFont="1" applyBorder="1" applyAlignment="1">
      <alignment horizontal="center" vertical="center"/>
    </xf>
    <xf numFmtId="0" fontId="277" fillId="0" borderId="52" xfId="0" applyFont="1" applyBorder="1" applyAlignment="1">
      <alignment horizontal="center" vertical="center"/>
    </xf>
    <xf numFmtId="0" fontId="323" fillId="31" borderId="71" xfId="0" applyFont="1" applyFill="1" applyBorder="1" applyAlignment="1">
      <alignment horizontal="center" vertical="center" wrapText="1"/>
    </xf>
    <xf numFmtId="49" fontId="271" fillId="2" borderId="61" xfId="0" applyNumberFormat="1" applyFont="1" applyFill="1" applyBorder="1" applyAlignment="1">
      <alignment horizontal="center" vertical="center" wrapText="1"/>
    </xf>
    <xf numFmtId="49" fontId="271" fillId="2" borderId="62" xfId="0" applyNumberFormat="1" applyFont="1" applyFill="1" applyBorder="1" applyAlignment="1">
      <alignment horizontal="center" vertical="center" wrapText="1"/>
    </xf>
    <xf numFmtId="49" fontId="271" fillId="2" borderId="63" xfId="0" applyNumberFormat="1" applyFont="1" applyFill="1" applyBorder="1" applyAlignment="1">
      <alignment horizontal="center" vertical="center" wrapText="1"/>
    </xf>
    <xf numFmtId="0" fontId="271" fillId="0" borderId="0" xfId="0" applyFont="1" applyAlignment="1">
      <alignment horizontal="left" vertical="center"/>
    </xf>
    <xf numFmtId="17" fontId="271" fillId="0" borderId="49" xfId="0" applyNumberFormat="1" applyFont="1" applyBorder="1" applyAlignment="1">
      <alignment horizontal="center" vertical="center" wrapText="1"/>
    </xf>
    <xf numFmtId="17" fontId="271" fillId="0" borderId="52" xfId="0" applyNumberFormat="1" applyFont="1" applyBorder="1" applyAlignment="1">
      <alignment horizontal="center" vertical="center" wrapText="1"/>
    </xf>
    <xf numFmtId="169" fontId="277" fillId="0" borderId="61" xfId="1" applyFont="1" applyFill="1" applyBorder="1" applyAlignment="1">
      <alignment horizontal="center" vertical="center"/>
    </xf>
    <xf numFmtId="169" fontId="277" fillId="0" borderId="63" xfId="1" applyFont="1" applyFill="1" applyBorder="1" applyAlignment="1">
      <alignment horizontal="center" vertical="center"/>
    </xf>
    <xf numFmtId="17" fontId="277" fillId="0" borderId="26" xfId="0" applyNumberFormat="1" applyFont="1" applyBorder="1" applyAlignment="1">
      <alignment horizontal="center" vertical="center" wrapText="1"/>
    </xf>
    <xf numFmtId="17" fontId="277" fillId="0" borderId="2" xfId="0" applyNumberFormat="1" applyFont="1" applyBorder="1" applyAlignment="1">
      <alignment horizontal="center" vertical="center" wrapText="1"/>
    </xf>
    <xf numFmtId="0" fontId="270" fillId="0" borderId="0" xfId="0" applyFont="1" applyAlignment="1">
      <alignment horizontal="left" vertical="center" wrapText="1"/>
    </xf>
    <xf numFmtId="0" fontId="271" fillId="0" borderId="68" xfId="0" applyFont="1" applyBorder="1" applyAlignment="1">
      <alignment horizontal="center" vertical="center"/>
    </xf>
    <xf numFmtId="0" fontId="269" fillId="0" borderId="0" xfId="35075" applyFont="1" applyFill="1" applyBorder="1" applyAlignment="1">
      <alignment horizontal="center" vertical="center" wrapText="1"/>
    </xf>
    <xf numFmtId="0" fontId="263" fillId="0" borderId="0" xfId="35075" applyFont="1" applyFill="1" applyBorder="1" applyAlignment="1">
      <alignment horizontal="center" vertical="center"/>
    </xf>
    <xf numFmtId="49" fontId="271" fillId="0" borderId="49" xfId="0" applyNumberFormat="1" applyFont="1" applyBorder="1" applyAlignment="1">
      <alignment horizontal="center" vertical="center" wrapText="1"/>
    </xf>
    <xf numFmtId="49" fontId="271" fillId="0" borderId="51" xfId="0" applyNumberFormat="1" applyFont="1" applyBorder="1" applyAlignment="1">
      <alignment horizontal="center" vertical="center" wrapText="1"/>
    </xf>
    <xf numFmtId="49" fontId="271" fillId="0" borderId="52" xfId="0" applyNumberFormat="1" applyFont="1" applyBorder="1" applyAlignment="1">
      <alignment horizontal="center" vertical="center" wrapText="1"/>
    </xf>
    <xf numFmtId="0" fontId="303" fillId="32" borderId="1" xfId="0" applyFont="1" applyFill="1" applyBorder="1" applyAlignment="1">
      <alignment horizontal="center" vertical="center"/>
    </xf>
    <xf numFmtId="0" fontId="277" fillId="0" borderId="0" xfId="0" applyFont="1" applyAlignment="1">
      <alignment horizontal="center" vertical="center"/>
    </xf>
    <xf numFmtId="49" fontId="303" fillId="0" borderId="1" xfId="0" applyNumberFormat="1" applyFont="1" applyBorder="1" applyAlignment="1">
      <alignment horizontal="center" vertical="center" wrapText="1"/>
    </xf>
    <xf numFmtId="0" fontId="304" fillId="2" borderId="0" xfId="26" applyFont="1" applyFill="1" applyAlignment="1">
      <alignment horizontal="center" vertical="center" wrapText="1"/>
    </xf>
    <xf numFmtId="0" fontId="278" fillId="0" borderId="0" xfId="26" applyFont="1" applyAlignment="1">
      <alignment horizontal="center" vertical="center" wrapText="1"/>
    </xf>
    <xf numFmtId="0" fontId="321" fillId="2" borderId="0" xfId="26" applyFont="1" applyFill="1" applyAlignment="1">
      <alignment horizontal="center" vertical="center" wrapText="1"/>
    </xf>
    <xf numFmtId="17" fontId="277" fillId="0" borderId="61" xfId="0" applyNumberFormat="1" applyFont="1" applyBorder="1" applyAlignment="1">
      <alignment horizontal="center" vertical="center" wrapText="1"/>
    </xf>
    <xf numFmtId="17" fontId="277" fillId="0" borderId="63" xfId="0" applyNumberFormat="1" applyFont="1" applyBorder="1" applyAlignment="1">
      <alignment horizontal="center" vertical="center" wrapText="1"/>
    </xf>
    <xf numFmtId="169" fontId="277" fillId="0" borderId="61" xfId="1" applyFont="1" applyFill="1" applyBorder="1" applyAlignment="1">
      <alignment horizontal="center" vertical="center" wrapText="1"/>
    </xf>
    <xf numFmtId="169" fontId="277" fillId="0" borderId="63" xfId="1" applyFont="1" applyFill="1" applyBorder="1" applyAlignment="1">
      <alignment horizontal="center" vertical="center" wrapText="1"/>
    </xf>
    <xf numFmtId="0" fontId="277" fillId="2" borderId="3" xfId="0" applyFont="1" applyFill="1" applyBorder="1" applyAlignment="1">
      <alignment horizontal="center" vertical="center"/>
    </xf>
    <xf numFmtId="0" fontId="277" fillId="2" borderId="0" xfId="0" applyFont="1" applyFill="1" applyAlignment="1">
      <alignment horizontal="center" vertical="center"/>
    </xf>
    <xf numFmtId="0" fontId="277" fillId="2" borderId="67" xfId="0" applyFont="1" applyFill="1" applyBorder="1" applyAlignment="1">
      <alignment horizontal="center" vertical="center"/>
    </xf>
    <xf numFmtId="0" fontId="277" fillId="2" borderId="7" xfId="0" applyFont="1" applyFill="1" applyBorder="1" applyAlignment="1">
      <alignment horizontal="center" vertical="center"/>
    </xf>
    <xf numFmtId="0" fontId="277" fillId="2" borderId="5" xfId="0" applyFont="1" applyFill="1" applyBorder="1" applyAlignment="1">
      <alignment horizontal="center" vertical="center"/>
    </xf>
    <xf numFmtId="0" fontId="277" fillId="2" borderId="6" xfId="0" applyFont="1" applyFill="1" applyBorder="1" applyAlignment="1">
      <alignment horizontal="center" vertical="center"/>
    </xf>
    <xf numFmtId="0" fontId="303" fillId="0" borderId="0" xfId="0" applyFont="1" applyAlignment="1">
      <alignment horizontal="left" vertical="center" wrapText="1"/>
    </xf>
    <xf numFmtId="0" fontId="303" fillId="0" borderId="1" xfId="12" applyFont="1" applyBorder="1" applyAlignment="1">
      <alignment horizontal="center" vertical="center" wrapText="1"/>
    </xf>
    <xf numFmtId="0" fontId="303" fillId="0" borderId="1" xfId="0" applyFont="1" applyBorder="1" applyAlignment="1">
      <alignment horizontal="center" vertical="center" wrapText="1"/>
    </xf>
    <xf numFmtId="49" fontId="271" fillId="0" borderId="0" xfId="0" applyNumberFormat="1" applyFont="1" applyAlignment="1">
      <alignment horizontal="center" vertical="center" wrapText="1"/>
    </xf>
  </cellXfs>
  <cellStyles count="44433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3 5" xfId="44428" xr:uid="{55DA877E-3E3E-44B9-BAD8-0BD680FFE343}"/>
    <cellStyle name="20% - Énfasis3 6" xfId="44430" xr:uid="{D7D7092E-9CBA-4819-8975-87268EDB327C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3" xr:uid="{00000000-0005-0000-0000-00004D000000}"/>
    <cellStyle name="Euro 4" xfId="43974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5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4" xr:uid="{1FB2FA07-5677-432E-BCC4-0A524CA81AEB}"/>
    <cellStyle name="Millares 10 3 11" xfId="44360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59" xr:uid="{4357CC07-9A9D-4A40-A8B4-5099DD70D809}"/>
    <cellStyle name="Millares 101" xfId="44062" xr:uid="{F73725D2-99EC-42C4-AA3D-D4C46463B909}"/>
    <cellStyle name="Millares 102" xfId="44071" xr:uid="{93B69E9D-6069-4093-BAD6-5720722B7B10}"/>
    <cellStyle name="Millares 103" xfId="44073" xr:uid="{6002A147-325C-4E26-AE29-C0347773AD05}"/>
    <cellStyle name="Millares 104" xfId="44082" xr:uid="{B848453F-EF39-4FCF-86EA-7CEA0DE401D1}"/>
    <cellStyle name="Millares 105" xfId="44085" xr:uid="{A844E5B2-E2CB-4213-8E10-8180A586249C}"/>
    <cellStyle name="Millares 106" xfId="44092" xr:uid="{B1DB98DF-8257-4B46-A3B8-77CE5D51C5E0}"/>
    <cellStyle name="Millares 107" xfId="44093" xr:uid="{6A8DC0A8-36AB-4256-BA6D-E1AB6E969A85}"/>
    <cellStyle name="Millares 108" xfId="44095" xr:uid="{15D0EF52-B624-424F-A09D-5C8057363040}"/>
    <cellStyle name="Millares 109" xfId="44099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2" xr:uid="{5CEFF769-1D5D-40DA-9FA8-EEEB91B21E60}"/>
    <cellStyle name="Millares 111" xfId="44109" xr:uid="{64C4A08F-E640-4C7A-9976-FF95ACA6CD41}"/>
    <cellStyle name="Millares 112" xfId="44116" xr:uid="{CEE363BE-65C6-4603-8A70-60CA074E61F1}"/>
    <cellStyle name="Millares 113" xfId="44124" xr:uid="{48DDBCC6-795B-4EC0-BFAE-D81150CCB9B6}"/>
    <cellStyle name="Millares 114" xfId="44129" xr:uid="{39D532B9-ECAE-4046-824D-2B18468BE570}"/>
    <cellStyle name="Millares 115" xfId="44137" xr:uid="{179AFC67-38E0-425F-AAB4-032398ABE64A}"/>
    <cellStyle name="Millares 116" xfId="44145" xr:uid="{5FCD829F-237D-4E23-96CC-216C1C5283FF}"/>
    <cellStyle name="Millares 117" xfId="44160" xr:uid="{0D0030A9-62C2-44A7-A917-E4ADD1CACB52}"/>
    <cellStyle name="Millares 118" xfId="44176" xr:uid="{93AA5BEC-5E8A-4AD7-AAE7-BA7C476720AA}"/>
    <cellStyle name="Millares 119" xfId="44177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4" xr:uid="{6F9068FC-204B-4F55-BC0B-618E53574C87}"/>
    <cellStyle name="Millares 121" xfId="44185" xr:uid="{39920041-FDFD-4363-A7EC-0A96C74A3265}"/>
    <cellStyle name="Millares 122" xfId="44197" xr:uid="{D70BEDE2-E877-4155-B266-D8D331B9379C}"/>
    <cellStyle name="Millares 123" xfId="44202" xr:uid="{F9F762D5-1AA7-4333-9EE0-C1280823B73B}"/>
    <cellStyle name="Millares 124" xfId="44204" xr:uid="{71B330E6-CF79-4454-9D58-A06F3106F4F3}"/>
    <cellStyle name="Millares 125" xfId="44207" xr:uid="{1147A807-049E-412D-A1C0-71E37F0A020D}"/>
    <cellStyle name="Millares 126" xfId="44213" xr:uid="{A17212F6-B651-4654-A36C-3A8B4BD62F7A}"/>
    <cellStyle name="Millares 127" xfId="44223" xr:uid="{3CD17AA9-521E-4455-94FB-9075498A61A8}"/>
    <cellStyle name="Millares 128" xfId="44230" xr:uid="{1A6FC2FD-F73C-4BCE-83CD-A4D78102650F}"/>
    <cellStyle name="Millares 129" xfId="44239" xr:uid="{171F470E-BF5C-4CA0-92A6-6D82C15C2DC0}"/>
    <cellStyle name="Millares 13" xfId="88" xr:uid="{00000000-0005-0000-0000-0000DD070000}"/>
    <cellStyle name="Millares 13 2" xfId="43976" xr:uid="{00000000-0005-0000-0000-0000DE070000}"/>
    <cellStyle name="Millares 13 3" xfId="43977" xr:uid="{00000000-0005-0000-0000-0000DF070000}"/>
    <cellStyle name="Millares 130" xfId="44248" xr:uid="{392FF89C-F0E0-4B86-9AE1-3AE04613174F}"/>
    <cellStyle name="Millares 131" xfId="44255" xr:uid="{B76B996B-BF9B-4637-8041-08E9C6339FF0}"/>
    <cellStyle name="Millares 132" xfId="44263" xr:uid="{B3FCA980-3630-4D8B-A524-C0F119587E22}"/>
    <cellStyle name="Millares 133" xfId="44267" xr:uid="{F114ED34-FAC8-4802-8B31-4F682CA6D46F}"/>
    <cellStyle name="Millares 134" xfId="44269" xr:uid="{CEC43C35-196A-4F54-8A20-44A4EA67356D}"/>
    <cellStyle name="Millares 135" xfId="44277" xr:uid="{CE61D3A8-A530-4F59-B981-BC986012560B}"/>
    <cellStyle name="Millares 136" xfId="44284" xr:uid="{FD5752D9-B629-4C67-B0ED-20B8F134DDF0}"/>
    <cellStyle name="Millares 137" xfId="44291" xr:uid="{0DD6AB75-A025-4525-88BD-A8275593E121}"/>
    <cellStyle name="Millares 138" xfId="44299" xr:uid="{C26CE569-1824-4BFB-A0F9-5268C469EF5E}"/>
    <cellStyle name="Millares 139" xfId="44313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8" xr:uid="{C9B6329E-0213-42BC-B298-B1C13E625D2F}"/>
    <cellStyle name="Millares 141" xfId="44325" xr:uid="{C223B61A-657E-4FB2-BBBA-7AB2D4BE2312}"/>
    <cellStyle name="Millares 142" xfId="44337" xr:uid="{FC7A78EA-73D2-44AA-8FBD-91AE6BFA78FF}"/>
    <cellStyle name="Millares 143" xfId="44342" xr:uid="{34AB5501-CA5D-4E88-B111-0C59A28D96A4}"/>
    <cellStyle name="Millares 144" xfId="44344" xr:uid="{D9302EB0-7CA4-4A5A-80A8-6524D500F8FE}"/>
    <cellStyle name="Millares 145" xfId="44355" xr:uid="{F433A340-7E3B-49B1-9E08-4AF3D57E9B3F}"/>
    <cellStyle name="Millares 146" xfId="44357" xr:uid="{14484B7E-3EF4-402E-B9F5-B0E8C5D2610F}"/>
    <cellStyle name="Millares 147" xfId="44359" xr:uid="{E61553E5-1D4E-40E3-8A7C-645599823589}"/>
    <cellStyle name="Millares 148" xfId="44384" xr:uid="{569B222A-4B94-452A-879D-3CF27398745D}"/>
    <cellStyle name="Millares 149" xfId="44398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3" xr:uid="{41EAC41E-BC89-40D0-8802-B7985058E305}"/>
    <cellStyle name="Millares 151" xfId="44405" xr:uid="{FEC3837D-768C-4B95-883E-B051A535C13B}"/>
    <cellStyle name="Millares 152" xfId="44409" xr:uid="{DE2B697C-2358-48E5-BDCD-0C4C44B0950B}"/>
    <cellStyle name="Millares 153" xfId="44411" xr:uid="{7678A6A3-1A49-49CC-87DF-D7B9A88284DA}"/>
    <cellStyle name="Millares 154" xfId="44414" xr:uid="{FEAE3397-E270-4971-8834-406FB94C21BD}"/>
    <cellStyle name="Millares 155" xfId="44416" xr:uid="{C516DB05-A6FE-4AA4-9770-8AEE3751D20E}"/>
    <cellStyle name="Millares 156" xfId="44418" xr:uid="{4CFABC99-F41C-4104-A864-EBEBA71A4AF1}"/>
    <cellStyle name="Millares 157" xfId="44420" xr:uid="{FABF9A78-FF3A-43CF-9ADA-9F2056183079}"/>
    <cellStyle name="Millares 158" xfId="44423" xr:uid="{A4C6ACE1-7BCC-4C2B-A12A-0F429BD3B585}"/>
    <cellStyle name="Millares 159" xfId="44425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60" xfId="44427" xr:uid="{7B4F63E0-1952-47D4-A487-5F6D7C82DABB}"/>
    <cellStyle name="Millares 161" xfId="44432" xr:uid="{BC045658-FCD0-4B5A-9DD4-9560A6595ACE}"/>
    <cellStyle name="Millares 17" xfId="164" xr:uid="{00000000-0005-0000-0000-0000A00B0000}"/>
    <cellStyle name="Millares 17 2" xfId="43978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79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0" xr:uid="{2A76C99D-077C-4018-980F-895C0E7F5269}"/>
    <cellStyle name="Millares 2 6" xfId="44399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0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1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1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0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1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2" xr:uid="{00000000-0005-0000-0000-0000C02D0000}"/>
    <cellStyle name="Millares 82" xfId="43936" xr:uid="{00000000-0005-0000-0000-0000C12D0000}"/>
    <cellStyle name="Millares 83" xfId="43938" xr:uid="{00000000-0005-0000-0000-0000C22D0000}"/>
    <cellStyle name="Millares 84" xfId="43944" xr:uid="{00000000-0005-0000-0000-0000C32D0000}"/>
    <cellStyle name="Millares 85" xfId="43953" xr:uid="{00000000-0005-0000-0000-0000C42D0000}"/>
    <cellStyle name="Millares 86" xfId="43955" xr:uid="{00000000-0005-0000-0000-0000C52D0000}"/>
    <cellStyle name="Millares 87" xfId="43961" xr:uid="{00000000-0005-0000-0000-0000C62D0000}"/>
    <cellStyle name="Millares 88" xfId="43964" xr:uid="{00000000-0005-0000-0000-0000C72D0000}"/>
    <cellStyle name="Millares 89" xfId="43966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3999" xr:uid="{7214FD22-0708-4E1C-8260-1E20ED60BE7B}"/>
    <cellStyle name="Millares 91" xfId="44008" xr:uid="{FB9593D4-B4F5-434D-A184-0411352264D2}"/>
    <cellStyle name="Millares 92" xfId="44010" xr:uid="{D82694AA-1873-42AF-BED2-6143CAEB3E46}"/>
    <cellStyle name="Millares 93" xfId="44012" xr:uid="{8768CEA1-56FE-4629-AEB9-342FC8434BF6}"/>
    <cellStyle name="Millares 94" xfId="44013" xr:uid="{7C159F47-FA64-498A-A842-3E6510CE8F99}"/>
    <cellStyle name="Millares 95" xfId="44019" xr:uid="{A499D72C-6363-40C5-B107-5A33379CEC03}"/>
    <cellStyle name="Millares 95 2" xfId="44157" xr:uid="{54C39383-57CD-47B1-8F4C-ABC1FC0289D6}"/>
    <cellStyle name="Millares 95 3" xfId="44173" xr:uid="{43D231AE-28DD-4418-83C4-590F8E267262}"/>
    <cellStyle name="Millares 96" xfId="44038" xr:uid="{EC78B327-5EDC-4C62-9DD2-ACB5D0CAF8C8}"/>
    <cellStyle name="Millares 97" xfId="44045" xr:uid="{5065FC57-47F2-4B44-87DB-F25DC2CC215B}"/>
    <cellStyle name="Millares 98" xfId="44053" xr:uid="{7F6943DA-9F12-476C-80ED-393828068019}"/>
    <cellStyle name="Millares 99" xfId="44056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5" xr:uid="{5321ADC0-79C8-4BA8-B97D-F0FA16DCE564}"/>
    <cellStyle name="Moneda 101" xfId="44289" xr:uid="{B396C2F7-D8BA-4E12-B2DD-94C766B71C94}"/>
    <cellStyle name="Moneda 102" xfId="44293" xr:uid="{A21E4D9B-A2A7-473C-8D37-29211ED4D4B7}"/>
    <cellStyle name="Moneda 103" xfId="44297" xr:uid="{DFDD57F5-7BF5-4217-8791-5F234CD47A37}"/>
    <cellStyle name="Moneda 104" xfId="44300" xr:uid="{89E3D71F-7585-4F8F-BA15-547FC5FFE5EA}"/>
    <cellStyle name="Moneda 105" xfId="44304" xr:uid="{C77AE56A-0E35-4AFB-B985-387FAD68E38B}"/>
    <cellStyle name="Moneda 106" xfId="44307" xr:uid="{CBCA369C-4933-43AD-A9C2-D4FD0F8A6A70}"/>
    <cellStyle name="Moneda 107" xfId="44311" xr:uid="{1F05D809-4981-4AC8-A094-A31B6ECECBCC}"/>
    <cellStyle name="Moneda 108" xfId="44316" xr:uid="{FEE29BDA-8795-440C-B163-8270E469A5B7}"/>
    <cellStyle name="Moneda 109" xfId="44319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3" xr:uid="{18A0B16D-28BE-4053-915D-7CA399D171EB}"/>
    <cellStyle name="Moneda 111" xfId="44327" xr:uid="{5B8C1B43-50D8-4B39-A968-F8241B7BFCBC}"/>
    <cellStyle name="Moneda 112" xfId="44331" xr:uid="{5137EB05-8409-4550-A29C-888C2BA1DD13}"/>
    <cellStyle name="Moneda 113" xfId="44333" xr:uid="{F7619508-D567-4FC3-8127-70B8E9BE430B}"/>
    <cellStyle name="Moneda 114" xfId="44336" xr:uid="{6C7BC907-B601-471E-911E-0887774DE367}"/>
    <cellStyle name="Moneda 115" xfId="44340" xr:uid="{E3F7B480-5F27-4E05-97AA-F4465434E65B}"/>
    <cellStyle name="Moneda 116" xfId="44346" xr:uid="{82AD81F4-389B-4D4D-82FB-B0C6F03458D2}"/>
    <cellStyle name="Moneda 117" xfId="44349" xr:uid="{99406045-7D8F-4BA3-B587-EA375E1E3876}"/>
    <cellStyle name="Moneda 118" xfId="44351" xr:uid="{C82FB0CC-2DCB-49C7-BBF1-25219E3B10BA}"/>
    <cellStyle name="Moneda 119" xfId="44354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2" xr:uid="{881DFA88-0F3A-4B02-9AD5-C429A086F741}"/>
    <cellStyle name="Moneda 121" xfId="44365" xr:uid="{B83B8951-D7CF-4876-8BF6-964C16FE8294}"/>
    <cellStyle name="Moneda 122" xfId="44368" xr:uid="{30DBD0EF-6679-4A8E-9482-83C70DE1747C}"/>
    <cellStyle name="Moneda 123" xfId="44371" xr:uid="{17CBAFE7-6D51-4588-9D29-A60853668EFB}"/>
    <cellStyle name="Moneda 124" xfId="44374" xr:uid="{18FEF441-AC7F-4648-B3F8-983EF62C52A1}"/>
    <cellStyle name="Moneda 125" xfId="44377" xr:uid="{265874A5-A28F-4919-A7D2-47EF4E0A2DEB}"/>
    <cellStyle name="Moneda 126" xfId="44379" xr:uid="{1AD01DC8-F212-409F-BE40-96CB9CE08673}"/>
    <cellStyle name="Moneda 127" xfId="44382" xr:uid="{6573B07F-7BEF-4BDE-A68E-D89AECBE6DEB}"/>
    <cellStyle name="Moneda 128" xfId="44385" xr:uid="{C3D74BFF-F6AC-4142-B96E-038C0C2D84D1}"/>
    <cellStyle name="Moneda 129" xfId="44388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1" xr:uid="{0FF206D5-B8DB-4340-8738-47BBB6784E9C}"/>
    <cellStyle name="Moneda 131" xfId="44396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6" xr:uid="{00000000-0005-0000-0000-00008F310000}"/>
    <cellStyle name="Moneda 41" xfId="43941" xr:uid="{00000000-0005-0000-0000-000090310000}"/>
    <cellStyle name="Moneda 42" xfId="43950" xr:uid="{00000000-0005-0000-0000-000091310000}"/>
    <cellStyle name="Moneda 43" xfId="43958" xr:uid="{00000000-0005-0000-0000-000092310000}"/>
    <cellStyle name="Moneda 44" xfId="43968" xr:uid="{00000000-0005-0000-0000-000093310000}"/>
    <cellStyle name="Moneda 45" xfId="43993" xr:uid="{00000000-0005-0000-0000-000094310000}"/>
    <cellStyle name="Moneda 46" xfId="43995" xr:uid="{00000000-0005-0000-0000-000095310000}"/>
    <cellStyle name="Moneda 47" xfId="43997" xr:uid="{A6E655DF-1CF4-467F-9560-53217220EF51}"/>
    <cellStyle name="Moneda 48" xfId="44002" xr:uid="{8D1F57D6-04AF-42FA-BC13-392E733D9ACA}"/>
    <cellStyle name="Moneda 49" xfId="44016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2" xr:uid="{46C5B6B4-B1FC-44A6-8E5E-7C3572F80893}"/>
    <cellStyle name="Moneda 51" xfId="44027" xr:uid="{C6BA386D-AE7A-48BD-A649-93CDEC5E229E}"/>
    <cellStyle name="Moneda 52" xfId="44030" xr:uid="{C32F09D3-3E97-41E7-932B-95C0CB15F428}"/>
    <cellStyle name="Moneda 53" xfId="44033" xr:uid="{80C8FFE0-6CA8-467E-B12D-A9185A5712F7}"/>
    <cellStyle name="Moneda 54" xfId="44036" xr:uid="{BCC4F30C-AF14-488C-A123-CC11638467BD}"/>
    <cellStyle name="Moneda 55" xfId="44043" xr:uid="{5F5363FB-C9CE-4EC9-B2D8-7EA8F6A4B9C3}"/>
    <cellStyle name="Moneda 56" xfId="44047" xr:uid="{9D7DBA6A-BF91-45B9-BFAE-2FA8A0AF3D41}"/>
    <cellStyle name="Moneda 57" xfId="44050" xr:uid="{6823A5C1-48F9-499C-9856-28F9FB1510C1}"/>
    <cellStyle name="Moneda 58" xfId="44063" xr:uid="{A85BA041-4B13-4F82-A51D-1F67D44F95A4}"/>
    <cellStyle name="Moneda 59" xfId="44067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4" xr:uid="{9A39558B-6D02-45D1-B2ED-73AE0EF376E6}"/>
    <cellStyle name="Moneda 61" xfId="44078" xr:uid="{BF7EFA31-4203-4FD5-9576-F2F3867947C4}"/>
    <cellStyle name="Moneda 62" xfId="44087" xr:uid="{7A02F3DD-00CB-44E8-A68F-F17B9CF01B93}"/>
    <cellStyle name="Moneda 63" xfId="44096" xr:uid="{643E4338-B24C-4D10-AAB0-5FA8B206B337}"/>
    <cellStyle name="Moneda 64" xfId="44105" xr:uid="{DA567617-F04E-46BB-A278-8ADB85CE20CF}"/>
    <cellStyle name="Moneda 65" xfId="44110" xr:uid="{46F0A87F-6947-4C00-B7BA-1FFE85E815AB}"/>
    <cellStyle name="Moneda 66" xfId="44117" xr:uid="{34C79E4E-2356-4CA1-9CE0-F4E371626BAB}"/>
    <cellStyle name="Moneda 67" xfId="44125" xr:uid="{E731EB1B-8E33-438B-8028-95DB84EE4D1B}"/>
    <cellStyle name="Moneda 68" xfId="44133" xr:uid="{3C378925-394B-467A-BBB0-0255FF71BBA7}"/>
    <cellStyle name="Moneda 69" xfId="44138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3" xr:uid="{2101B94E-04B4-48AD-896F-943F3387BCDA}"/>
    <cellStyle name="Moneda 71" xfId="44147" xr:uid="{7BC7DFD7-6E97-467D-AA4B-2428DC5E5255}"/>
    <cellStyle name="Moneda 72" xfId="44153" xr:uid="{76518FFF-DB1B-455B-A3C4-571E67AE143D}"/>
    <cellStyle name="Moneda 73" xfId="44162" xr:uid="{403D3244-F882-4326-B709-8125CB9338D8}"/>
    <cellStyle name="Moneda 73 2" xfId="44171" xr:uid="{AAFD3724-A440-4830-8E4A-674063ECD26A}"/>
    <cellStyle name="Moneda 74" xfId="44167" xr:uid="{C9FC77CC-1CF3-401E-B0EB-E32CA3346B8A}"/>
    <cellStyle name="Moneda 75" xfId="44178" xr:uid="{AFAE3723-6052-4974-BB78-DC9803EE8459}"/>
    <cellStyle name="Moneda 76" xfId="44182" xr:uid="{33956D07-AF39-4AD7-A64D-651778971965}"/>
    <cellStyle name="Moneda 77" xfId="44186" xr:uid="{71A53CA2-DC58-4DAB-9140-E9E04E27426D}"/>
    <cellStyle name="Moneda 78" xfId="44191" xr:uid="{670A6FA0-3D1B-40CC-82E5-B272E775A61B}"/>
    <cellStyle name="Moneda 79" xfId="44193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0" xr:uid="{55CF4038-6CAA-437E-ADC1-E192E6E9C752}"/>
    <cellStyle name="Moneda 81" xfId="44209" xr:uid="{F3980EF2-5229-4BE2-92C4-982C033D7FDF}"/>
    <cellStyle name="Moneda 82" xfId="44212" xr:uid="{0E85A4D5-04F8-4797-8827-5FEFF323E0A9}"/>
    <cellStyle name="Moneda 83" xfId="44215" xr:uid="{881AD0F6-FBBE-45D5-89EE-0860D785DB3A}"/>
    <cellStyle name="Moneda 84" xfId="44219" xr:uid="{1522CC43-1270-4ADA-AFDA-11EFDA991003}"/>
    <cellStyle name="Moneda 85" xfId="44224" xr:uid="{4542585B-CDC9-4A0F-9073-BE2747F69127}"/>
    <cellStyle name="Moneda 86" xfId="44228" xr:uid="{CB4F9AE5-734C-4AA1-AA5B-14E3D43CDE24}"/>
    <cellStyle name="Moneda 87" xfId="44232" xr:uid="{B29D0977-E9DB-4AB9-AFCB-112AB80B646E}"/>
    <cellStyle name="Moneda 88" xfId="44237" xr:uid="{A400A0ED-E684-4C9A-BF2B-CA1703E7820A}"/>
    <cellStyle name="Moneda 89" xfId="44242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6" xr:uid="{0DA21A07-6736-411D-9FFA-350A382BB81F}"/>
    <cellStyle name="Moneda 91" xfId="44249" xr:uid="{48D8D9FF-45DD-41BB-AB9E-A5E2E7617CE9}"/>
    <cellStyle name="Moneda 92" xfId="44253" xr:uid="{1B712E6F-769E-40B3-AA93-AE1C02B90D60}"/>
    <cellStyle name="Moneda 93" xfId="44257" xr:uid="{890DB37F-9E63-44F9-999D-60AB7DCE843F}"/>
    <cellStyle name="Moneda 94" xfId="44261" xr:uid="{B2620914-C212-4660-A027-5C087ECA9650}"/>
    <cellStyle name="Moneda 95" xfId="44265" xr:uid="{8D30FB91-A5CB-465C-AF4D-056412EEB760}"/>
    <cellStyle name="Moneda 96" xfId="44271" xr:uid="{2EA008D0-A206-49E9-8F05-CC1F9CCEF083}"/>
    <cellStyle name="Moneda 97" xfId="44275" xr:uid="{B1797D36-D1AD-4721-A836-CE07C22854EA}"/>
    <cellStyle name="Moneda 98" xfId="44278" xr:uid="{64E32E55-9068-4875-9A96-398343EF9CA8}"/>
    <cellStyle name="Moneda 99" xfId="44282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7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5" xr:uid="{00000000-0005-0000-0000-00000D3E0000}"/>
    <cellStyle name="Normal 108 2" xfId="44168" xr:uid="{367B2BC1-BB75-46D6-9F35-600948A1CA8E}"/>
    <cellStyle name="Normal 109" xfId="43931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7" xr:uid="{00000000-0005-0000-0000-00000F480000}"/>
    <cellStyle name="Normal 111" xfId="43939" xr:uid="{00000000-0005-0000-0000-000010480000}"/>
    <cellStyle name="Normal 112" xfId="43940" xr:uid="{00000000-0005-0000-0000-000011480000}"/>
    <cellStyle name="Normal 113" xfId="43943" xr:uid="{00000000-0005-0000-0000-000012480000}"/>
    <cellStyle name="Normal 114" xfId="43946" xr:uid="{00000000-0005-0000-0000-000013480000}"/>
    <cellStyle name="Normal 115" xfId="43947" xr:uid="{00000000-0005-0000-0000-000014480000}"/>
    <cellStyle name="Normal 116" xfId="43949" xr:uid="{00000000-0005-0000-0000-000015480000}"/>
    <cellStyle name="Normal 117" xfId="43952" xr:uid="{00000000-0005-0000-0000-000016480000}"/>
    <cellStyle name="Normal 118" xfId="43956" xr:uid="{00000000-0005-0000-0000-000017480000}"/>
    <cellStyle name="Normal 119" xfId="43957" xr:uid="{00000000-0005-0000-0000-000018480000}"/>
    <cellStyle name="Normal 12" xfId="26" xr:uid="{00000000-0005-0000-0000-000019480000}"/>
    <cellStyle name="Normal 120" xfId="43960" xr:uid="{00000000-0005-0000-0000-00001A480000}"/>
    <cellStyle name="Normal 120 2" xfId="44006" xr:uid="{80B85FC2-610D-4083-9A51-EF875968EA86}"/>
    <cellStyle name="Normal 121" xfId="43963" xr:uid="{00000000-0005-0000-0000-00001B480000}"/>
    <cellStyle name="Normal 122" xfId="43967" xr:uid="{00000000-0005-0000-0000-00001C480000}"/>
    <cellStyle name="Normal 123" xfId="43970" xr:uid="{00000000-0005-0000-0000-00001D480000}"/>
    <cellStyle name="Normal 124" xfId="43991" xr:uid="{00000000-0005-0000-0000-00001E480000}"/>
    <cellStyle name="Normal 124 2" xfId="44004" xr:uid="{603D1A66-289C-41E2-B64A-83DFDD6D043B}"/>
    <cellStyle name="Normal 125" xfId="43992" xr:uid="{00000000-0005-0000-0000-00001F480000}"/>
    <cellStyle name="Normal 126" xfId="43996" xr:uid="{76DD7141-2112-4837-8FF6-DFB3682E2643}"/>
    <cellStyle name="Normal 127" xfId="44001" xr:uid="{BB17578D-8F4A-485E-B00D-5FDB4AC448B0}"/>
    <cellStyle name="Normal 128" xfId="44005" xr:uid="{35AA9408-F880-4369-AED1-E6FA2E43D9D5}"/>
    <cellStyle name="Normal 128 2" xfId="44158" xr:uid="{CE780733-F494-4966-B00D-CB61258FBD51}"/>
    <cellStyle name="Normal 128 3" xfId="44174" xr:uid="{D71FCE97-E251-46C2-9C9C-073DFFF1300F}"/>
    <cellStyle name="Normal 128 4" xfId="44183" xr:uid="{60C63E71-C12D-48A2-84A3-CEFAA747CE4B}"/>
    <cellStyle name="Normal 128 5" xfId="44201" xr:uid="{A51A53E5-005A-4E31-9BFF-DEDA113B7E13}"/>
    <cellStyle name="Normal 128 6" xfId="44240" xr:uid="{68B44232-5689-4730-85E7-9CBF93A65EC7}"/>
    <cellStyle name="Normal 129" xfId="44009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4" xr:uid="{93665A41-9047-45B1-8D0A-347E4C35502B}"/>
    <cellStyle name="Normal 131" xfId="44015" xr:uid="{B10A5448-8B9C-4230-8709-9CB0A48D33B6}"/>
    <cellStyle name="Normal 132" xfId="44018" xr:uid="{8C478E15-E6B7-4A98-89AD-BF65F517E29E}"/>
    <cellStyle name="Normal 132 2" xfId="44156" xr:uid="{0E14079F-1BEF-45E3-B778-8406187FB137}"/>
    <cellStyle name="Normal 132 3" xfId="44172" xr:uid="{EADB811D-E17F-49CA-898A-16B8976187F7}"/>
    <cellStyle name="Normal 133" xfId="44021" xr:uid="{24F4E444-0DC2-4BA9-B839-D8D9FB4B3A02}"/>
    <cellStyle name="Normal 134" xfId="44026" xr:uid="{06AE4128-FC39-41A0-8791-698569E7C0BD}"/>
    <cellStyle name="Normal 135" xfId="44029" xr:uid="{8BE0820A-7B61-44DB-9F16-CFD19BD7CE37}"/>
    <cellStyle name="Normal 136" xfId="44032" xr:uid="{B2908B98-FBA9-4286-9A75-DE7D98E08851}"/>
    <cellStyle name="Normal 137" xfId="44035" xr:uid="{F4BDB42B-3E15-491C-8E11-E555887B86FF}"/>
    <cellStyle name="Normal 138" xfId="44042" xr:uid="{05103B51-1B0F-4DB4-9951-C85854D51BA8}"/>
    <cellStyle name="Normal 139" xfId="44046" xr:uid="{0B2B551F-B038-49DB-886A-540F52ED2DE4}"/>
    <cellStyle name="Normal 14" xfId="45" xr:uid="{00000000-0005-0000-0000-0000204D0000}"/>
    <cellStyle name="Normal 140" xfId="44049" xr:uid="{2A54099D-8FFE-4E0C-91BD-52924E64ACBD}"/>
    <cellStyle name="Normal 140 10" xfId="44119" xr:uid="{072E2725-CF24-4AD9-B022-4EBC130068A4}"/>
    <cellStyle name="Normal 140 11" xfId="44127" xr:uid="{720DE38F-7C8F-4D63-B63C-8263B95EEE32}"/>
    <cellStyle name="Normal 140 12" xfId="44135" xr:uid="{CA923FB3-00D1-4E25-9BA7-DF0F09762532}"/>
    <cellStyle name="Normal 140 13" xfId="44140" xr:uid="{177F3C2B-E6DE-4A67-82CB-8ABEEB980CBE}"/>
    <cellStyle name="Normal 140 14" xfId="44149" xr:uid="{C80124C8-8366-47FF-B4FA-18C0FBBF7AC5}"/>
    <cellStyle name="Normal 140 15" xfId="44155" xr:uid="{18E48549-C010-4F13-A3CD-0853E56CEA9F}"/>
    <cellStyle name="Normal 140 16" xfId="44164" xr:uid="{6152A880-5232-4DBE-90B7-29C6292A7B69}"/>
    <cellStyle name="Normal 140 16 2" xfId="44170" xr:uid="{F5E62F39-E597-4632-B039-D82EFE5C3939}"/>
    <cellStyle name="Normal 140 17" xfId="44180" xr:uid="{F6F14E4C-8D77-44CD-8CD5-656F79BC5141}"/>
    <cellStyle name="Normal 140 18" xfId="44188" xr:uid="{EDE9D314-9BB6-4D8D-A2B9-5B30A4182E86}"/>
    <cellStyle name="Normal 140 19" xfId="44195" xr:uid="{6AA2F2EF-1FBE-47C8-8707-72FBF71E86D6}"/>
    <cellStyle name="Normal 140 2" xfId="44065" xr:uid="{87492154-98BE-4A05-912A-8F3E8450F5B4}"/>
    <cellStyle name="Normal 140 20" xfId="44211" xr:uid="{4631F78D-CED9-4009-A22A-937E4D74FEAD}"/>
    <cellStyle name="Normal 140 21" xfId="44217" xr:uid="{87F1F798-C83F-4242-A7B4-52E1FA487DC3}"/>
    <cellStyle name="Normal 140 22" xfId="44221" xr:uid="{6F3C14DE-ED34-4000-BB49-576F1633B5D5}"/>
    <cellStyle name="Normal 140 23" xfId="44226" xr:uid="{1874EB2C-642A-4D1B-9D9C-EACE80ABC7A8}"/>
    <cellStyle name="Normal 140 24" xfId="44234" xr:uid="{8BBD19E4-59DC-4424-83A1-07997B457BEC}"/>
    <cellStyle name="Normal 140 25" xfId="44244" xr:uid="{76234813-87B2-46D2-A97C-6BC81D615B18}"/>
    <cellStyle name="Normal 140 26" xfId="44251" xr:uid="{19AF6FBD-9A6F-44DF-AE20-4760DDB6FF2E}"/>
    <cellStyle name="Normal 140 27" xfId="44259" xr:uid="{BC79184C-4C11-43F6-A035-2A651298B3FC}"/>
    <cellStyle name="Normal 140 28" xfId="44273" xr:uid="{4B693D18-8550-46C9-A456-03316338856A}"/>
    <cellStyle name="Normal 140 29" xfId="44280" xr:uid="{04C868A0-52F8-4A3D-8E6B-BBDACDC0ED01}"/>
    <cellStyle name="Normal 140 3" xfId="44069" xr:uid="{2B6DE311-0213-4247-82EF-87864568864F}"/>
    <cellStyle name="Normal 140 30" xfId="44287" xr:uid="{517145CA-8B32-49DE-B494-85512E4BE9BE}"/>
    <cellStyle name="Normal 140 31" xfId="44295" xr:uid="{12B5AEBC-4E1E-4D42-98FD-6E3D9BFB54C0}"/>
    <cellStyle name="Normal 140 32" xfId="44302" xr:uid="{307A5FE7-7F4C-4C19-BF5B-084CE979E35F}"/>
    <cellStyle name="Normal 140 33" xfId="44309" xr:uid="{DF9179A0-9EBD-4C1D-B4A4-F8A2E412C97F}"/>
    <cellStyle name="Normal 140 4" xfId="44076" xr:uid="{3D671AB6-032A-4953-9911-AB33C8A49CDB}"/>
    <cellStyle name="Normal 140 5" xfId="44080" xr:uid="{DDCA0FDB-49C5-4D3E-8D91-15D51D7D64F1}"/>
    <cellStyle name="Normal 140 6" xfId="44089" xr:uid="{64947995-F1DD-491D-9665-E1204BCB452D}"/>
    <cellStyle name="Normal 140 7" xfId="44098" xr:uid="{FCFBEA63-4FA6-4F44-9941-CB2B5184B8CA}"/>
    <cellStyle name="Normal 140 8" xfId="44107" xr:uid="{AAC7201A-0F8A-4DB5-8B72-3374B465E90A}"/>
    <cellStyle name="Normal 140 9" xfId="44112" xr:uid="{769B9986-E718-4166-9581-C0EB7E291398}"/>
    <cellStyle name="Normal 141" xfId="44052" xr:uid="{F28785BC-DB76-44B2-A13D-B2246455F2A8}"/>
    <cellStyle name="Normal 142" xfId="44055" xr:uid="{87C4373F-E2CB-49D4-9B46-2BB7F4B0347E}"/>
    <cellStyle name="Normal 143" xfId="44058" xr:uid="{0E9DBBAE-08C4-4CB2-A3E2-47B559436B88}"/>
    <cellStyle name="Normal 144" xfId="44061" xr:uid="{2428B7C1-26CA-48ED-BD46-717843228C54}"/>
    <cellStyle name="Normal 145" xfId="44066" xr:uid="{6427E0F8-E535-40D1-87C5-8239ED0B262F}"/>
    <cellStyle name="Normal 146" xfId="44070" xr:uid="{2DA82A6B-F8F4-4DDA-A43F-F832CEF75851}"/>
    <cellStyle name="Normal 147" xfId="44072" xr:uid="{68709D0D-0288-43FF-8E4A-5B4E963000CE}"/>
    <cellStyle name="Normal 148" xfId="44077" xr:uid="{CAFD8202-2610-48B8-A517-A3B492E08CD4}"/>
    <cellStyle name="Normal 149" xfId="44081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4" xr:uid="{746C4DCE-25DC-4470-95E8-5B9393C3166E}"/>
    <cellStyle name="Normal 151" xfId="44086" xr:uid="{423602FF-1AAE-4B7B-963E-F19472B6575A}"/>
    <cellStyle name="Normal 152" xfId="44091" xr:uid="{12EECA04-F404-48AA-B8D3-CB490FA7061D}"/>
    <cellStyle name="Normal 153" xfId="44094" xr:uid="{CA2E6DED-DBD3-4AF7-9552-9D713C1152A8}"/>
    <cellStyle name="Normal 154" xfId="44101" xr:uid="{EF1CEC00-B16F-4B60-8A1E-C03A0E18A0F9}"/>
    <cellStyle name="Normal 155" xfId="44104" xr:uid="{006C50FE-3704-42F8-988E-9D148C8718DF}"/>
    <cellStyle name="Normal 156" xfId="44108" xr:uid="{AFFC09BA-9355-4514-8A64-B571CA195BD2}"/>
    <cellStyle name="Normal 157" xfId="44115" xr:uid="{AC360B5C-A8E1-46FE-9C62-A450EEB87695}"/>
    <cellStyle name="Normal 158" xfId="44121" xr:uid="{93BE7D61-9405-4C6E-B7E4-BA8398EC28F6}"/>
    <cellStyle name="Normal 159" xfId="44123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8" xr:uid="{FB7AB4A3-DCA0-4284-935E-A252AD589E3C}"/>
    <cellStyle name="Normal 161" xfId="44130" xr:uid="{058E41EC-47FA-4B3B-B771-F8910030C331}"/>
    <cellStyle name="Normal 162" xfId="44132" xr:uid="{8213E00E-024D-4EB6-82CB-6E180D4A51FD}"/>
    <cellStyle name="Normal 163" xfId="44136" xr:uid="{A7E2C80F-B9F3-4C2F-B3C5-3BB9B7FA97B9}"/>
    <cellStyle name="Normal 164" xfId="44142" xr:uid="{901028E3-4953-4878-8A62-C2016AEB3362}"/>
    <cellStyle name="Normal 165" xfId="44144" xr:uid="{C4D5BFBF-EC40-4B54-AC94-CAA200061E44}"/>
    <cellStyle name="Normal 166" xfId="44150" xr:uid="{A417B886-DF1F-4FE4-8393-3E342B4BD1F7}"/>
    <cellStyle name="Normal 167" xfId="44152" xr:uid="{4FD13B29-6826-4785-A8ED-453843864335}"/>
    <cellStyle name="Normal 168" xfId="44161" xr:uid="{BD59F194-DFD0-4BC0-B9AF-B8AE2B3C734E}"/>
    <cellStyle name="Normal 169" xfId="44165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89" xr:uid="{603EA91E-6EC7-432A-9817-76A3DD33F36B}"/>
    <cellStyle name="Normal 171" xfId="44192" xr:uid="{9E7CAC12-A7C4-4C3E-9D48-B0568661522F}"/>
    <cellStyle name="Normal 172" xfId="44196" xr:uid="{9052CD80-206E-4A4B-9F06-FE6F6AF9CC1A}"/>
    <cellStyle name="Normal 173" xfId="44198" xr:uid="{D808353B-54C7-48F7-BBEB-A72C527EFC9A}"/>
    <cellStyle name="Normal 174" xfId="44203" xr:uid="{60BE079F-7210-4925-8BFF-388E72EAECC1}"/>
    <cellStyle name="Normal 175" xfId="44206" xr:uid="{2D7C4967-F3B5-4F4E-B56D-9BACD93A5980}"/>
    <cellStyle name="Normal 176" xfId="44214" xr:uid="{297414C3-C336-4795-9259-32212ABC901B}"/>
    <cellStyle name="Normal 177" xfId="44218" xr:uid="{E4216BFE-3543-4E8F-A9DA-28F63370B240}"/>
    <cellStyle name="Normal 178" xfId="44222" xr:uid="{C79828B4-2A3B-42A5-AF9C-6D2B2085CF53}"/>
    <cellStyle name="Normal 179" xfId="44229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1" xr:uid="{4904EB40-057B-4421-B64E-AAD06AF0CFC9}"/>
    <cellStyle name="Normal 181" xfId="44235" xr:uid="{5F65C23B-645B-462F-9B83-50BF5CA95808}"/>
    <cellStyle name="Normal 182" xfId="44238" xr:uid="{A4CF3740-3365-4C0A-81C8-4A49F5178E3C}"/>
    <cellStyle name="Normal 183" xfId="44247" xr:uid="{BE8CA24E-EE4E-49E1-94AA-EB4833F096C0}"/>
    <cellStyle name="Normal 184" xfId="44254" xr:uid="{6D3136AD-B4B5-480F-95E2-02FA5F0FCAB0}"/>
    <cellStyle name="Normal 185" xfId="44256" xr:uid="{F2D63786-201E-4B16-A962-5AAF2DD25E4F}"/>
    <cellStyle name="Normal 186" xfId="44262" xr:uid="{70E73B39-2D62-43C3-98C6-102049C3DFD9}"/>
    <cellStyle name="Normal 187" xfId="44266" xr:uid="{FCD37B27-F21D-4431-901F-789C88E524DC}"/>
    <cellStyle name="Normal 188" xfId="44268" xr:uid="{ADFD1FBD-13B9-40FE-8E09-C61E5C6F2CAD}"/>
    <cellStyle name="Normal 189" xfId="44270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6" xr:uid="{AD235653-14F2-49E2-875B-7DDDC29FBEBD}"/>
    <cellStyle name="Normal 191" xfId="44283" xr:uid="{DDDCBF94-8DAD-41A6-BAB1-0F8CC5D0F5D6}"/>
    <cellStyle name="Normal 192" xfId="44290" xr:uid="{C001FCFF-3963-470E-9065-5A4D3440E9E8}"/>
    <cellStyle name="Normal 193" xfId="44292" xr:uid="{6550B2CF-7CC5-4881-9BCF-F71ED2A1E3B6}"/>
    <cellStyle name="Normal 194" xfId="44298" xr:uid="{C927FB91-D3D2-42B4-ABBF-B5BFEDFFDEF2}"/>
    <cellStyle name="Normal 195" xfId="44305" xr:uid="{CEE234D0-D8E6-4B6E-BF81-063148512645}"/>
    <cellStyle name="Normal 196" xfId="44306" xr:uid="{65F72E2F-B57F-48E8-944B-04EF423EB043}"/>
    <cellStyle name="Normal 197" xfId="44312" xr:uid="{61278F29-ECD6-4D4C-A36E-116B8451D5B3}"/>
    <cellStyle name="Normal 198" xfId="44314" xr:uid="{70BFA7B2-BDB5-4CAF-BABC-7E1E8F402DEE}"/>
    <cellStyle name="Normal 199" xfId="44317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3" xr:uid="{D2BF1E21-8DA4-48B1-9572-F075D7750A4D}"/>
    <cellStyle name="Normal 2 2" xfId="23" xr:uid="{00000000-0005-0000-0000-0000B3590000}"/>
    <cellStyle name="Normal 2 2 2" xfId="43928" xr:uid="{00000000-0005-0000-0000-0000B4590000}"/>
    <cellStyle name="Normal 2 2 3" xfId="43982" xr:uid="{00000000-0005-0000-0000-0000B5590000}"/>
    <cellStyle name="Normal 2 2 4" xfId="43983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1" xr:uid="{A502FDBD-7EF7-4FE3-A4A5-9087A38103BA}"/>
    <cellStyle name="Normal 201" xfId="44324" xr:uid="{09ACF2CA-992A-4CE5-9134-E4AB5CA2EBAD}"/>
    <cellStyle name="Normal 202" xfId="44326" xr:uid="{58661A7A-7DD9-48F4-B0EB-B31AD33BA502}"/>
    <cellStyle name="Normal 203" xfId="44329" xr:uid="{819A14DC-56CF-4F5C-92C9-1095740990F3}"/>
    <cellStyle name="Normal 204" xfId="44332" xr:uid="{46BFC23F-2199-437C-8BE9-C6714F473D16}"/>
    <cellStyle name="Normal 205" xfId="44338" xr:uid="{D0682782-2B67-4386-8EAB-5085AD38313E}"/>
    <cellStyle name="Normal 206" xfId="44341" xr:uid="{24F08E5B-A9CE-4A5D-8642-F5C11F0A1A45}"/>
    <cellStyle name="Normal 207" xfId="44343" xr:uid="{D1B110A7-F322-490C-93AE-2ACA4F940A53}"/>
    <cellStyle name="Normal 208" xfId="44345" xr:uid="{75CF0ADB-6EB9-4AFC-B8F0-09320999B099}"/>
    <cellStyle name="Normal 209" xfId="44350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6" xr:uid="{96536DD1-ECAD-4804-9DCC-A379A913B95B}"/>
    <cellStyle name="Normal 211" xfId="44361" xr:uid="{90321652-A4ED-44FF-A41B-2A69B52E5F88}"/>
    <cellStyle name="Normal 212" xfId="44366" xr:uid="{2BEA140A-9F13-46C4-90BD-9AF224CDE053}"/>
    <cellStyle name="Normal 213" xfId="44367" xr:uid="{4035E74F-ECC6-48EB-B7AE-12374E3A88E9}"/>
    <cellStyle name="Normal 214" xfId="44372" xr:uid="{826CC59B-881D-4F12-B2EC-C727AB30752A}"/>
    <cellStyle name="Normal 215" xfId="44373" xr:uid="{6ACDA859-6491-42A3-B06D-89B2A4A3DA66}"/>
    <cellStyle name="Normal 216" xfId="44378" xr:uid="{D45D485F-8517-4D9F-AE35-7C1D85838EBB}"/>
    <cellStyle name="Normal 217" xfId="44383" xr:uid="{8F7E07E5-2D56-4A5C-B066-B798B45F8B81}"/>
    <cellStyle name="Normal 218" xfId="44389" xr:uid="{C4B4A316-445A-49B9-8713-B896D4FA2B45}"/>
    <cellStyle name="Normal 219" xfId="44390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4" xr:uid="{8ACE98E0-7E7A-45E0-8AB9-C5BBE9C81B0D}"/>
    <cellStyle name="Normal 221" xfId="44397" xr:uid="{30CEE769-11DF-49B5-B92F-B90D5B554B1F}"/>
    <cellStyle name="Normal 222" xfId="44404" xr:uid="{4B400434-AB5A-477C-936C-E63FCCD60D1A}"/>
    <cellStyle name="Normal 223" xfId="44406" xr:uid="{E32D30D9-DD14-4D65-847B-09E417617869}"/>
    <cellStyle name="Normal 224" xfId="44408" xr:uid="{23F59A82-D07A-435C-86E0-A2E3D82B1250}"/>
    <cellStyle name="Normal 225" xfId="44410" xr:uid="{9178A0FD-1C9E-4C7B-9314-C6A4B6B98FDC}"/>
    <cellStyle name="Normal 226" xfId="44412" xr:uid="{2280A4DE-493C-471F-82B2-B2D8AED6010B}"/>
    <cellStyle name="Normal 227" xfId="44413" xr:uid="{4D5735E3-CFCC-475A-A31E-390D4F2A8759}"/>
    <cellStyle name="Normal 228" xfId="44415" xr:uid="{0C48A990-2D4F-41EA-9821-F6D5EB8D44C6}"/>
    <cellStyle name="Normal 229" xfId="44417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19" xr:uid="{20D00A3A-44DA-4293-8E81-D28C4AB986D2}"/>
    <cellStyle name="Normal 231" xfId="44421" xr:uid="{A6118E42-8287-4A0C-AF6D-EA96ED2C8A63}"/>
    <cellStyle name="Normal 232" xfId="44422" xr:uid="{BEE4A799-E960-4508-851B-199F3D28A04A}"/>
    <cellStyle name="Normal 233" xfId="44424" xr:uid="{7D4D422D-0BBC-4FA4-88C5-730727A784E6}"/>
    <cellStyle name="Normal 234" xfId="44426" xr:uid="{4EF4C3D1-8E51-4C37-932A-FFB5E424F587}"/>
    <cellStyle name="Normal 235" xfId="44429" xr:uid="{19A586C5-DB3D-4FBE-8F14-EACE911F5CFA}"/>
    <cellStyle name="Normal 236" xfId="44431" xr:uid="{4744C698-4457-45A9-B738-E779210241DB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4" xr:uid="{00000000-0005-0000-0000-0000086A0000}"/>
    <cellStyle name="Normal 3 2" xfId="29" xr:uid="{00000000-0005-0000-0000-0000096A0000}"/>
    <cellStyle name="Normal 3 2 2" xfId="43929" xr:uid="{00000000-0005-0000-0000-00000A6A0000}"/>
    <cellStyle name="Normal 3 3" xfId="43930" xr:uid="{00000000-0005-0000-0000-00000B6A0000}"/>
    <cellStyle name="Normal 3 4" xfId="43985" xr:uid="{00000000-0005-0000-0000-00000C6A0000}"/>
    <cellStyle name="Normal 3 5" xfId="44039" xr:uid="{20DB0DCF-4A20-4692-8AA6-CDE623E55BF8}"/>
    <cellStyle name="Normal 3 8" xfId="43986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69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7" xr:uid="{00000000-0005-0000-0000-0000CD7F0000}"/>
    <cellStyle name="Normal 43 3 31 2 2 2 3 32" xfId="43942" xr:uid="{00000000-0005-0000-0000-0000CE7F0000}"/>
    <cellStyle name="Normal 43 3 31 2 2 2 3 33" xfId="43951" xr:uid="{00000000-0005-0000-0000-0000CF7F0000}"/>
    <cellStyle name="Normal 43 3 31 2 2 2 3 34" xfId="43959" xr:uid="{00000000-0005-0000-0000-0000D07F0000}"/>
    <cellStyle name="Normal 43 3 31 2 2 2 3 35" xfId="43969" xr:uid="{00000000-0005-0000-0000-0000D17F0000}"/>
    <cellStyle name="Normal 43 3 31 2 2 2 3 36" xfId="43994" xr:uid="{00000000-0005-0000-0000-0000D27F0000}"/>
    <cellStyle name="Normal 43 3 31 2 2 2 3 37" xfId="43998" xr:uid="{1088E3D5-5D1E-48FD-9DB5-B6DA8BC13A62}"/>
    <cellStyle name="Normal 43 3 31 2 2 2 3 38" xfId="44003" xr:uid="{35610EB2-1E52-44F9-85E0-89134299ABF9}"/>
    <cellStyle name="Normal 43 3 31 2 2 2 3 39" xfId="44017" xr:uid="{83AE4032-4834-4E84-8A47-AB672DA0645C}"/>
    <cellStyle name="Normal 43 3 31 2 2 2 3 4" xfId="21938" xr:uid="{00000000-0005-0000-0000-0000D37F0000}"/>
    <cellStyle name="Normal 43 3 31 2 2 2 3 40" xfId="44023" xr:uid="{455840A1-5BA5-4754-B85A-5670985E71D6}"/>
    <cellStyle name="Normal 43 3 31 2 2 2 3 41" xfId="44028" xr:uid="{866A0354-B44C-42D3-9B96-C5FDE8B22529}"/>
    <cellStyle name="Normal 43 3 31 2 2 2 3 42" xfId="44031" xr:uid="{14017933-BC17-48CA-8822-F6AAED8B314E}"/>
    <cellStyle name="Normal 43 3 31 2 2 2 3 43" xfId="44034" xr:uid="{060E943C-8971-44CC-9272-A5F1A3AAB128}"/>
    <cellStyle name="Normal 43 3 31 2 2 2 3 44" xfId="44037" xr:uid="{CA7339D3-0D70-471A-B259-A0A9233AA329}"/>
    <cellStyle name="Normal 43 3 31 2 2 2 3 45" xfId="44044" xr:uid="{C24FE9C4-452C-4F25-9199-F2D995CE13F7}"/>
    <cellStyle name="Normal 43 3 31 2 2 2 3 46" xfId="44048" xr:uid="{ED189D08-C012-4200-83BE-7E4F192B6274}"/>
    <cellStyle name="Normal 43 3 31 2 2 2 3 47" xfId="44051" xr:uid="{5C78A1DD-A5D1-4BA7-88A9-4AF8BD3170D5}"/>
    <cellStyle name="Normal 43 3 31 2 2 2 3 48" xfId="44064" xr:uid="{1A83243B-8DC5-4414-B470-7964F871E68C}"/>
    <cellStyle name="Normal 43 3 31 2 2 2 3 49" xfId="44068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5" xr:uid="{9DC33905-3910-48EC-914C-5971096578E5}"/>
    <cellStyle name="Normal 43 3 31 2 2 2 3 51" xfId="44079" xr:uid="{586D2B27-F633-41EC-A929-878F40B4B501}"/>
    <cellStyle name="Normal 43 3 31 2 2 2 3 52" xfId="44088" xr:uid="{F014FB14-69F6-41EB-AEC9-A6ED6C2E12E1}"/>
    <cellStyle name="Normal 43 3 31 2 2 2 3 53" xfId="44097" xr:uid="{6597DFF4-B17E-47B3-8823-58EC4D7C3F46}"/>
    <cellStyle name="Normal 43 3 31 2 2 2 3 54" xfId="44106" xr:uid="{7A0C55C8-16CE-4CD0-8B40-7E5676ABAD10}"/>
    <cellStyle name="Normal 43 3 31 2 2 2 3 55" xfId="44111" xr:uid="{307BA3E8-A68E-41D9-975D-38DF6DE33EAF}"/>
    <cellStyle name="Normal 43 3 31 2 2 2 3 56" xfId="44118" xr:uid="{0B57F732-FFC4-48F7-891E-A5ABC24544FD}"/>
    <cellStyle name="Normal 43 3 31 2 2 2 3 57" xfId="44126" xr:uid="{61C8B17E-9520-4C0A-9056-F3F833C3AE42}"/>
    <cellStyle name="Normal 43 3 31 2 2 2 3 58" xfId="44134" xr:uid="{36456B20-A295-4590-8B09-6BDBE4DC6564}"/>
    <cellStyle name="Normal 43 3 31 2 2 2 3 59" xfId="44139" xr:uid="{523AF30A-C602-4FF8-AB27-16A2048207DC}"/>
    <cellStyle name="Normal 43 3 31 2 2 2 3 6" xfId="35052" xr:uid="{00000000-0005-0000-0000-0000E57F0000}"/>
    <cellStyle name="Normal 43 3 31 2 2 2 3 60" xfId="44148" xr:uid="{D3527CD3-846A-4538-B54C-2403D275B059}"/>
    <cellStyle name="Normal 43 3 31 2 2 2 3 61" xfId="44154" xr:uid="{8F1C30FF-E7E1-44E1-AA40-35A3EA4F297B}"/>
    <cellStyle name="Normal 43 3 31 2 2 2 3 62" xfId="44163" xr:uid="{9111C16D-F2B1-4659-B898-E0715D596F8B}"/>
    <cellStyle name="Normal 43 3 31 2 2 2 3 63" xfId="44179" xr:uid="{40FDB92D-52E6-4AB5-BEE5-ED71513600FF}"/>
    <cellStyle name="Normal 43 3 31 2 2 2 3 64" xfId="44187" xr:uid="{85569BFD-B88F-4E97-9787-DC805A126F8E}"/>
    <cellStyle name="Normal 43 3 31 2 2 2 3 65" xfId="44194" xr:uid="{901AD84A-2E96-472F-A50F-9815310EBE47}"/>
    <cellStyle name="Normal 43 3 31 2 2 2 3 66" xfId="44210" xr:uid="{F03CA695-D94D-425B-9453-FEA28D7E79B6}"/>
    <cellStyle name="Normal 43 3 31 2 2 2 3 67" xfId="44216" xr:uid="{6CE8E036-0E36-4A39-A85F-4A330DF7C759}"/>
    <cellStyle name="Normal 43 3 31 2 2 2 3 68" xfId="44220" xr:uid="{A409F647-5800-4E22-B5BA-6BA2045F76FA}"/>
    <cellStyle name="Normal 43 3 31 2 2 2 3 69" xfId="44225" xr:uid="{45BD7035-9EBD-4A5E-888D-4CDFCE755F8D}"/>
    <cellStyle name="Normal 43 3 31 2 2 2 3 7" xfId="35056" xr:uid="{00000000-0005-0000-0000-0000E67F0000}"/>
    <cellStyle name="Normal 43 3 31 2 2 2 3 70" xfId="44233" xr:uid="{47203B4F-CF18-43F0-B5FB-DC6FACDA907D}"/>
    <cellStyle name="Normal 43 3 31 2 2 2 3 71" xfId="44243" xr:uid="{F0964A6A-DD65-4B78-9B2B-5DED0563E190}"/>
    <cellStyle name="Normal 43 3 31 2 2 2 3 72" xfId="44250" xr:uid="{9960806F-3DAB-4715-A44A-D01146F65B27}"/>
    <cellStyle name="Normal 43 3 31 2 2 2 3 73" xfId="44258" xr:uid="{D4694812-8B7E-42EC-99A1-5C3D8960EDE7}"/>
    <cellStyle name="Normal 43 3 31 2 2 2 3 74" xfId="44272" xr:uid="{02521CA5-001D-48FD-9039-DA76BC0C6D5B}"/>
    <cellStyle name="Normal 43 3 31 2 2 2 3 75" xfId="44279" xr:uid="{704DD399-2B79-4E17-8A9A-5C0A01BBD572}"/>
    <cellStyle name="Normal 43 3 31 2 2 2 3 76" xfId="44286" xr:uid="{1797C75E-E81E-4BAC-9DBA-428B5D05C1EB}"/>
    <cellStyle name="Normal 43 3 31 2 2 2 3 77" xfId="44294" xr:uid="{9E826B78-7EEE-40FE-A1E8-B41D1F6B9E0F}"/>
    <cellStyle name="Normal 43 3 31 2 2 2 3 78" xfId="44301" xr:uid="{0E831564-D9A2-4295-A956-D5BEFF4AF183}"/>
    <cellStyle name="Normal 43 3 31 2 2 2 3 79" xfId="44308" xr:uid="{1056AA0E-1DB3-48FA-8136-6425DA82F93F}"/>
    <cellStyle name="Normal 43 3 31 2 2 2 3 8" xfId="35064" xr:uid="{00000000-0005-0000-0000-0000E77F0000}"/>
    <cellStyle name="Normal 43 3 31 2 2 2 3 80" xfId="44320" xr:uid="{4EA8AA33-E579-4FAB-8DD0-BBBE190A3D49}"/>
    <cellStyle name="Normal 43 3 31 2 2 2 3 81" xfId="44328" xr:uid="{F6D2097E-0319-4D55-85C2-0204185DACD2}"/>
    <cellStyle name="Normal 43 3 31 2 2 2 3 82" xfId="44334" xr:uid="{21727B06-27C3-4C5F-B9C2-90BB1EC03C99}"/>
    <cellStyle name="Normal 43 3 31 2 2 2 3 83" xfId="44347" xr:uid="{95ACA02E-F37F-4F98-A49B-99669B010558}"/>
    <cellStyle name="Normal 43 3 31 2 2 2 3 84" xfId="44352" xr:uid="{197B2C7C-5964-48BD-8696-B6A6EEDC34C3}"/>
    <cellStyle name="Normal 43 3 31 2 2 2 3 85" xfId="44363" xr:uid="{4C026B95-E62C-43E4-884F-3D97659AB63F}"/>
    <cellStyle name="Normal 43 3 31 2 2 2 3 86" xfId="44369" xr:uid="{A2582FCE-530E-4BD1-8C3A-FCDCA1A0CDA3}"/>
    <cellStyle name="Normal 43 3 31 2 2 2 3 87" xfId="44375" xr:uid="{0FA32255-B527-4038-B56A-83B36217C0BA}"/>
    <cellStyle name="Normal 43 3 31 2 2 2 3 88" xfId="44380" xr:uid="{CA7F317F-A14A-44B0-A681-09356B64EC3C}"/>
    <cellStyle name="Normal 43 3 31 2 2 2 3 89" xfId="44386" xr:uid="{1EB010B1-65C0-41B1-81DA-E643F15815F0}"/>
    <cellStyle name="Normal 43 3 31 2 2 2 3 9" xfId="35080" xr:uid="{00000000-0005-0000-0000-0000E87F0000}"/>
    <cellStyle name="Normal 43 3 31 2 2 2 3 90" xfId="44392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0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8" xr:uid="{00000000-0005-0000-0000-000063A10000}"/>
    <cellStyle name="Normal 73 2 2" xfId="44241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7" xr:uid="{00000000-0005-0000-0000-00006BA10000}"/>
    <cellStyle name="Normal 8 3" xfId="43988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4" xr:uid="{1A4DAD5A-EBDA-4728-8FCD-423192CF94E0}"/>
    <cellStyle name="Normal_Estadisticas 2019_1" xfId="43934" xr:uid="{00000000-0005-0000-0000-000099AB0000}"/>
    <cellStyle name="Normal_Estadisticas 2019_3" xfId="44025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5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0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1" xr:uid="{A43A4A07-29FE-4390-AC34-E2C59CE099BF}"/>
    <cellStyle name="Porcentaje 20" xfId="43891" xr:uid="{00000000-0005-0000-0000-0000CFAB0000}"/>
    <cellStyle name="Porcentaje 21" xfId="43933" xr:uid="{00000000-0005-0000-0000-0000D0AB0000}"/>
    <cellStyle name="Porcentaje 22" xfId="43945" xr:uid="{00000000-0005-0000-0000-0000D1AB0000}"/>
    <cellStyle name="Porcentaje 23" xfId="43954" xr:uid="{00000000-0005-0000-0000-0000D2AB0000}"/>
    <cellStyle name="Porcentaje 24" xfId="43962" xr:uid="{00000000-0005-0000-0000-0000D3AB0000}"/>
    <cellStyle name="Porcentaje 25" xfId="43965" xr:uid="{00000000-0005-0000-0000-0000D4AB0000}"/>
    <cellStyle name="Porcentaje 26" xfId="44000" xr:uid="{FA4CF980-1F1B-4F47-BED3-6F5F7B25DDB7}"/>
    <cellStyle name="Porcentaje 27" xfId="44007" xr:uid="{A9F0964A-8C93-426D-8D5B-4A36E5BD2523}"/>
    <cellStyle name="Porcentaje 28" xfId="44011" xr:uid="{BAFB435A-26EE-4609-973C-A81BD0E558C7}"/>
    <cellStyle name="Porcentaje 29" xfId="44020" xr:uid="{8EFB37DA-9781-40FF-AB41-59709CA0B6A7}"/>
    <cellStyle name="Porcentaje 29 2" xfId="44159" xr:uid="{7907F10A-8E5C-47EE-BF25-3663C6D2F7EE}"/>
    <cellStyle name="Porcentaje 29 3" xfId="44175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4" xr:uid="{05ACBE05-2787-41D4-8B30-49CBF11BB4DE}"/>
    <cellStyle name="Porcentaje 31" xfId="44060" xr:uid="{1BB609F6-C9DD-4B79-BFFF-72172CE582B2}"/>
    <cellStyle name="Porcentaje 32" xfId="44083" xr:uid="{3186F4A5-8F0F-4C88-A4E0-94059FCA4F99}"/>
    <cellStyle name="Porcentaje 33" xfId="44100" xr:uid="{C03B4997-3881-4E14-93EF-A578C7D8330C}"/>
    <cellStyle name="Porcentaje 34" xfId="44103" xr:uid="{61EE9BD2-317B-498A-A289-575A6997CA51}"/>
    <cellStyle name="Porcentaje 35" xfId="44113" xr:uid="{B10A5494-C28A-4F97-8A31-FBD99020BA75}"/>
    <cellStyle name="Porcentaje 36" xfId="44120" xr:uid="{09E1CB72-D610-4CF6-A581-2BE6A3344155}"/>
    <cellStyle name="Porcentaje 37" xfId="44122" xr:uid="{E5C94536-FA9D-4D80-A10B-44C2A36FE1BC}"/>
    <cellStyle name="Porcentaje 38" xfId="44131" xr:uid="{094C6E54-3117-49E0-B026-336ED4C0BD89}"/>
    <cellStyle name="Porcentaje 39" xfId="44141" xr:uid="{09855E88-C00D-412B-8476-76252C41B659}"/>
    <cellStyle name="Porcentaje 4" xfId="47" xr:uid="{00000000-0005-0000-0000-0000DAAB0000}"/>
    <cellStyle name="Porcentaje 40" xfId="44146" xr:uid="{14665B04-BA9A-49FF-8426-9DE1BF4662E4}"/>
    <cellStyle name="Porcentaje 41" xfId="44151" xr:uid="{68880E49-516E-42C3-B547-8D3AC08C7FEC}"/>
    <cellStyle name="Porcentaje 42" xfId="44166" xr:uid="{F7965A50-C76A-4E43-BA02-6153F0B90AB5}"/>
    <cellStyle name="Porcentaje 43" xfId="44181" xr:uid="{01C46D6D-A2A6-4969-A274-144D9D655B85}"/>
    <cellStyle name="Porcentaje 44" xfId="44190" xr:uid="{9284C30F-3B44-44D6-B4EA-A9077F727C34}"/>
    <cellStyle name="Porcentaje 45" xfId="44199" xr:uid="{B387CDF7-D604-4331-9BF4-70049B0ED816}"/>
    <cellStyle name="Porcentaje 46" xfId="44205" xr:uid="{DAB7FB19-6390-452A-B22F-496D2845451F}"/>
    <cellStyle name="Porcentaje 47" xfId="44208" xr:uid="{BF79DBD9-348C-4272-9870-54B83BF13005}"/>
    <cellStyle name="Porcentaje 48" xfId="44227" xr:uid="{E02EE8D0-D521-4214-9475-373FB1B1C021}"/>
    <cellStyle name="Porcentaje 49" xfId="44236" xr:uid="{3DE3DA03-55FA-40EE-9293-90DC7CB0197A}"/>
    <cellStyle name="Porcentaje 5" xfId="89" xr:uid="{00000000-0005-0000-0000-0000DBAB0000}"/>
    <cellStyle name="Porcentaje 50" xfId="44245" xr:uid="{5809F373-4E92-4C99-97F9-80F612639672}"/>
    <cellStyle name="Porcentaje 51" xfId="44252" xr:uid="{9D789FD2-22A2-4450-8EF9-A0571F6655FE}"/>
    <cellStyle name="Porcentaje 52" xfId="44260" xr:uid="{85DB62D7-1F45-41C6-AF64-AB0BF9384A30}"/>
    <cellStyle name="Porcentaje 53" xfId="44264" xr:uid="{953D0A42-FBAE-4725-AC4E-EFC54EE0C474}"/>
    <cellStyle name="Porcentaje 54" xfId="44274" xr:uid="{920266CC-0A0F-45B4-B0FF-66A6830D24FD}"/>
    <cellStyle name="Porcentaje 55" xfId="44281" xr:uid="{A9DAD442-4A5F-4EF5-9F77-A09C19DFDF32}"/>
    <cellStyle name="Porcentaje 56" xfId="44288" xr:uid="{86635075-AC25-40B8-A32C-148C4221EA0E}"/>
    <cellStyle name="Porcentaje 57" xfId="44296" xr:uid="{49B35DEF-CCF6-47DE-AC7F-D4CF34B79704}"/>
    <cellStyle name="Porcentaje 58" xfId="44303" xr:uid="{4172AB62-34F3-4E98-9E98-DFCB8FF8D7D7}"/>
    <cellStyle name="Porcentaje 59" xfId="44310" xr:uid="{2DACD9E8-BF45-4CAE-82D7-3FA1277633E1}"/>
    <cellStyle name="Porcentaje 6" xfId="165" xr:uid="{00000000-0005-0000-0000-0000DCAB0000}"/>
    <cellStyle name="Porcentaje 6 2" xfId="43972" xr:uid="{00000000-0005-0000-0000-0000DDAB0000}"/>
    <cellStyle name="Porcentaje 60" xfId="44315" xr:uid="{CBA2CD2D-42DE-4904-9A81-D58956DDA709}"/>
    <cellStyle name="Porcentaje 61" xfId="44322" xr:uid="{6FFE9E17-B4CE-4985-B524-17FAE61475BD}"/>
    <cellStyle name="Porcentaje 62" xfId="44330" xr:uid="{7B5F0FAA-A3A6-414E-B7D3-00525C1F95AF}"/>
    <cellStyle name="Porcentaje 63" xfId="44335" xr:uid="{16AA1828-66ED-470D-908E-256151693901}"/>
    <cellStyle name="Porcentaje 64" xfId="44339" xr:uid="{4DB022EA-6A30-427C-952A-0F8888FD0988}"/>
    <cellStyle name="Porcentaje 65" xfId="44348" xr:uid="{14F76C5E-E900-4BAC-B5E7-8BC1F679E30F}"/>
    <cellStyle name="Porcentaje 66" xfId="44353" xr:uid="{735A26C7-3333-47FA-93E8-A213177D3B6B}"/>
    <cellStyle name="Porcentaje 67" xfId="44358" xr:uid="{D42D953E-C30F-42CA-B6D6-64DB9969B5F6}"/>
    <cellStyle name="Porcentaje 68" xfId="44364" xr:uid="{D09879FB-8D21-461A-B287-8DE1494C9783}"/>
    <cellStyle name="Porcentaje 69" xfId="44370" xr:uid="{A691029B-5D73-4CCE-A64A-68C2479E1560}"/>
    <cellStyle name="Porcentaje 7" xfId="305" xr:uid="{00000000-0005-0000-0000-0000DEAB0000}"/>
    <cellStyle name="Porcentaje 70" xfId="44376" xr:uid="{7BE92A54-FCC9-4100-821A-06C75C5B494F}"/>
    <cellStyle name="Porcentaje 71" xfId="44381" xr:uid="{2F2C5310-BA4D-4669-BF82-055B0406618A}"/>
    <cellStyle name="Porcentaje 72" xfId="44387" xr:uid="{3A584846-076A-407D-9673-ACFC11A09A07}"/>
    <cellStyle name="Porcentaje 73" xfId="44395" xr:uid="{BCBD6825-6694-4A52-B2D6-7A151D9E3A80}"/>
    <cellStyle name="Porcentaje 74" xfId="44402" xr:uid="{A0D3757E-4B70-400B-867D-2013650973E9}"/>
    <cellStyle name="Porcentaje 75" xfId="44407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89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278</c:v>
                </c:pt>
                <c:pt idx="1">
                  <c:v>412</c:v>
                </c:pt>
                <c:pt idx="2">
                  <c:v>256</c:v>
                </c:pt>
                <c:pt idx="3">
                  <c:v>282</c:v>
                </c:pt>
                <c:pt idx="4">
                  <c:v>320</c:v>
                </c:pt>
                <c:pt idx="5">
                  <c:v>582</c:v>
                </c:pt>
                <c:pt idx="6">
                  <c:v>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935</c:v>
                </c:pt>
                <c:pt idx="1">
                  <c:v>1125</c:v>
                </c:pt>
                <c:pt idx="2">
                  <c:v>1188</c:v>
                </c:pt>
                <c:pt idx="3">
                  <c:v>750</c:v>
                </c:pt>
                <c:pt idx="4">
                  <c:v>1843</c:v>
                </c:pt>
                <c:pt idx="5">
                  <c:v>1822</c:v>
                </c:pt>
                <c:pt idx="6">
                  <c:v>2112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2433</c:v>
                </c:pt>
                <c:pt idx="1">
                  <c:v>5914</c:v>
                </c:pt>
                <c:pt idx="2">
                  <c:v>632</c:v>
                </c:pt>
                <c:pt idx="3">
                  <c:v>578</c:v>
                </c:pt>
                <c:pt idx="4">
                  <c:v>217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3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3"/>
                <c:pt idx="0">
                  <c:v>5082</c:v>
                </c:pt>
                <c:pt idx="1">
                  <c:v>3894</c:v>
                </c:pt>
                <c:pt idx="2">
                  <c:v>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Noviembre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Noviembre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600</c:v>
                </c:pt>
                <c:pt idx="1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Noviembre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640</c:v>
                </c:pt>
                <c:pt idx="1">
                  <c:v>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Noviembre</a:t>
            </a:r>
            <a:r>
              <a:rPr lang="es-CR" sz="1200" b="1" i="0" baseline="0">
                <a:effectLst/>
              </a:rPr>
              <a:t>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Noviembre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9.3403050000000007</c:v>
                </c:pt>
                <c:pt idx="1">
                  <c:v>18.944336388874998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Noviembre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9.3079015624999997</c:v>
                </c:pt>
                <c:pt idx="1">
                  <c:v>26.640542190469212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70</c:v>
                </c:pt>
                <c:pt idx="3">
                  <c:v>8</c:v>
                </c:pt>
                <c:pt idx="4">
                  <c:v>66</c:v>
                </c:pt>
                <c:pt idx="5">
                  <c:v>81</c:v>
                </c:pt>
                <c:pt idx="6">
                  <c:v>50</c:v>
                </c:pt>
                <c:pt idx="7">
                  <c:v>66</c:v>
                </c:pt>
                <c:pt idx="8">
                  <c:v>21</c:v>
                </c:pt>
                <c:pt idx="9">
                  <c:v>109</c:v>
                </c:pt>
                <c:pt idx="10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30/11/2025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2457</c:v>
                </c:pt>
                <c:pt idx="1">
                  <c:v>2690</c:v>
                </c:pt>
                <c:pt idx="2">
                  <c:v>59</c:v>
                </c:pt>
                <c:pt idx="3">
                  <c:v>408</c:v>
                </c:pt>
                <c:pt idx="4">
                  <c:v>38</c:v>
                </c:pt>
                <c:pt idx="5">
                  <c:v>294</c:v>
                </c:pt>
                <c:pt idx="6">
                  <c:v>693</c:v>
                </c:pt>
                <c:pt idx="7">
                  <c:v>616</c:v>
                </c:pt>
                <c:pt idx="8">
                  <c:v>646</c:v>
                </c:pt>
                <c:pt idx="9">
                  <c:v>379</c:v>
                </c:pt>
                <c:pt idx="10">
                  <c:v>0</c:v>
                </c:pt>
                <c:pt idx="11">
                  <c:v>22</c:v>
                </c:pt>
                <c:pt idx="12">
                  <c:v>35</c:v>
                </c:pt>
                <c:pt idx="13">
                  <c:v>200</c:v>
                </c:pt>
                <c:pt idx="14">
                  <c:v>242</c:v>
                </c:pt>
                <c:pt idx="15">
                  <c:v>217</c:v>
                </c:pt>
                <c:pt idx="16">
                  <c:v>44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239</c:v>
                </c:pt>
                <c:pt idx="23">
                  <c:v>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30/11/2024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2548</c:v>
                </c:pt>
                <c:pt idx="1">
                  <c:v>2327</c:v>
                </c:pt>
                <c:pt idx="2">
                  <c:v>45</c:v>
                </c:pt>
                <c:pt idx="3">
                  <c:v>152</c:v>
                </c:pt>
                <c:pt idx="4">
                  <c:v>29</c:v>
                </c:pt>
                <c:pt idx="5">
                  <c:v>246</c:v>
                </c:pt>
                <c:pt idx="6">
                  <c:v>601</c:v>
                </c:pt>
                <c:pt idx="7">
                  <c:v>395</c:v>
                </c:pt>
                <c:pt idx="8">
                  <c:v>528</c:v>
                </c:pt>
                <c:pt idx="9">
                  <c:v>276</c:v>
                </c:pt>
                <c:pt idx="10">
                  <c:v>82</c:v>
                </c:pt>
                <c:pt idx="11">
                  <c:v>44</c:v>
                </c:pt>
                <c:pt idx="12">
                  <c:v>22</c:v>
                </c:pt>
                <c:pt idx="13">
                  <c:v>221</c:v>
                </c:pt>
                <c:pt idx="14">
                  <c:v>253</c:v>
                </c:pt>
                <c:pt idx="15">
                  <c:v>128</c:v>
                </c:pt>
                <c:pt idx="16">
                  <c:v>13</c:v>
                </c:pt>
                <c:pt idx="17">
                  <c:v>25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115</c:v>
                </c:pt>
                <c:pt idx="23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Noviembre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2025'!$B$490:$B$496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Total</c:v>
                </c:pt>
              </c:strCache>
            </c:strRef>
          </c:cat>
          <c:val>
            <c:numRef>
              <c:f>'Estadisticas 2025'!$D$490:$D$496</c:f>
              <c:numCache>
                <c:formatCode>"₡"#,##0.00</c:formatCode>
                <c:ptCount val="7"/>
                <c:pt idx="0">
                  <c:v>7547.2759999999998</c:v>
                </c:pt>
                <c:pt idx="1">
                  <c:v>43810.32799999998</c:v>
                </c:pt>
                <c:pt idx="2">
                  <c:v>3800.078</c:v>
                </c:pt>
                <c:pt idx="3">
                  <c:v>2819.1309999999999</c:v>
                </c:pt>
                <c:pt idx="4">
                  <c:v>4988.8109999999997</c:v>
                </c:pt>
                <c:pt idx="5">
                  <c:v>5.2729999999999997</c:v>
                </c:pt>
                <c:pt idx="6">
                  <c:v>62970.896999999983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Noviembre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9731.4108336900008</c:v>
                </c:pt>
                <c:pt idx="1">
                  <c:v>4245.36606889</c:v>
                </c:pt>
                <c:pt idx="2">
                  <c:v>0</c:v>
                </c:pt>
                <c:pt idx="3">
                  <c:v>18.152577879999999</c:v>
                </c:pt>
                <c:pt idx="4">
                  <c:v>1239.9131883300001</c:v>
                </c:pt>
                <c:pt idx="5">
                  <c:v>34098.127540995003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4"/>
                <c:pt idx="0">
                  <c:v>148</c:v>
                </c:pt>
                <c:pt idx="1">
                  <c:v>426</c:v>
                </c:pt>
                <c:pt idx="2">
                  <c:v>1188</c:v>
                </c:pt>
                <c:pt idx="3">
                  <c:v>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30/11/2025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2448</c:v>
                </c:pt>
                <c:pt idx="1">
                  <c:v>2701</c:v>
                </c:pt>
                <c:pt idx="2">
                  <c:v>49</c:v>
                </c:pt>
                <c:pt idx="3">
                  <c:v>377</c:v>
                </c:pt>
                <c:pt idx="4">
                  <c:v>32</c:v>
                </c:pt>
                <c:pt idx="5">
                  <c:v>293</c:v>
                </c:pt>
                <c:pt idx="6">
                  <c:v>754</c:v>
                </c:pt>
                <c:pt idx="7">
                  <c:v>559</c:v>
                </c:pt>
                <c:pt idx="8">
                  <c:v>565</c:v>
                </c:pt>
                <c:pt idx="9">
                  <c:v>366</c:v>
                </c:pt>
                <c:pt idx="10">
                  <c:v>0</c:v>
                </c:pt>
                <c:pt idx="11">
                  <c:v>28</c:v>
                </c:pt>
                <c:pt idx="12">
                  <c:v>31</c:v>
                </c:pt>
                <c:pt idx="13">
                  <c:v>284</c:v>
                </c:pt>
                <c:pt idx="14">
                  <c:v>331</c:v>
                </c:pt>
                <c:pt idx="15">
                  <c:v>296</c:v>
                </c:pt>
                <c:pt idx="16">
                  <c:v>22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203</c:v>
                </c:pt>
                <c:pt idx="23">
                  <c:v>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30/11/2024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2429</c:v>
                </c:pt>
                <c:pt idx="1">
                  <c:v>2400</c:v>
                </c:pt>
                <c:pt idx="2">
                  <c:v>56</c:v>
                </c:pt>
                <c:pt idx="3">
                  <c:v>218</c:v>
                </c:pt>
                <c:pt idx="4">
                  <c:v>37</c:v>
                </c:pt>
                <c:pt idx="5">
                  <c:v>221</c:v>
                </c:pt>
                <c:pt idx="6">
                  <c:v>550</c:v>
                </c:pt>
                <c:pt idx="7">
                  <c:v>510</c:v>
                </c:pt>
                <c:pt idx="8">
                  <c:v>508</c:v>
                </c:pt>
                <c:pt idx="9">
                  <c:v>274</c:v>
                </c:pt>
                <c:pt idx="10">
                  <c:v>36</c:v>
                </c:pt>
                <c:pt idx="11">
                  <c:v>49</c:v>
                </c:pt>
                <c:pt idx="12">
                  <c:v>39</c:v>
                </c:pt>
                <c:pt idx="13">
                  <c:v>211</c:v>
                </c:pt>
                <c:pt idx="14">
                  <c:v>313</c:v>
                </c:pt>
                <c:pt idx="15">
                  <c:v>125</c:v>
                </c:pt>
                <c:pt idx="16">
                  <c:v>13</c:v>
                </c:pt>
                <c:pt idx="17">
                  <c:v>26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122</c:v>
                </c:pt>
                <c:pt idx="23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4F8BD78-A1FD-4AE4-B0BA-FEFBA77036D0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7071E5F-7F69-4431-A3A0-4462EE14F52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A965904-887A-4F0F-8EF0-ABA30D6094D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5F9F4E5-FCC6-4451-A20C-DD4AA57D138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A95741F-23F5-429D-B0B5-2FA993C0DAD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7F-4FA9-BF7A-8DD7A50AFB5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7252343-0A27-4D1B-8FD5-670C5CDAD10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44D-449E-92A4-FE6884B0703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466DCDC-4739-4037-A0D6-27D1521F8D1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959-453A-8CEE-E50FD5183C0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9C9264B-3E66-4A22-94D8-2B5CFDD3D436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0D-4D8F-B10F-BE4BA6CE6E8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CB705F4-20B5-410D-BB20-D33BCA3C13AA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64E-473A-893C-0DAD66350678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F4D134A-5C3D-4FAC-BB22-44C73F6BB11E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455-41E0-8F7D-3226DE4893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2025'!$B$626:$B$639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2025'!$C$626:$C$639</c:f>
              <c:numCache>
                <c:formatCode>General</c:formatCode>
                <c:ptCount val="12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1161</c:v>
                </c:pt>
                <c:pt idx="9">
                  <c:v>1135</c:v>
                </c:pt>
                <c:pt idx="10">
                  <c:v>885</c:v>
                </c:pt>
                <c:pt idx="11">
                  <c:v>8887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2025'!$X$628:$X$642</c15:f>
                <c15:dlblRangeCache>
                  <c:ptCount val="13"/>
                  <c:pt idx="0">
                    <c:v>0,8%</c:v>
                  </c:pt>
                  <c:pt idx="1">
                    <c:v>0,7%</c:v>
                  </c:pt>
                  <c:pt idx="2">
                    <c:v>0,9%</c:v>
                  </c:pt>
                  <c:pt idx="3">
                    <c:v>1,0%</c:v>
                  </c:pt>
                  <c:pt idx="4">
                    <c:v>0,8%</c:v>
                  </c:pt>
                  <c:pt idx="5">
                    <c:v>0,7%</c:v>
                  </c:pt>
                  <c:pt idx="6">
                    <c:v>0,7%</c:v>
                  </c:pt>
                  <c:pt idx="7">
                    <c:v>0,5%</c:v>
                  </c:pt>
                  <c:pt idx="8">
                    <c:v>1,4%</c:v>
                  </c:pt>
                  <c:pt idx="12">
                    <c:v>90,9%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2025'!$D$625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B714B6B-FBED-4F5E-8727-3F63A64336F4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64E-473A-893C-0DAD66350678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F07C0C7-8181-4001-8B59-E6A39F085177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455-41E0-8F7D-3226DE4893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2025'!$B$626:$B$639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2025'!$D$626:$D$639</c:f>
              <c:numCache>
                <c:formatCode>General</c:formatCode>
                <c:ptCount val="12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134</c:v>
                </c:pt>
                <c:pt idx="9">
                  <c:v>84</c:v>
                </c:pt>
                <c:pt idx="10">
                  <c:v>96</c:v>
                </c:pt>
                <c:pt idx="11">
                  <c:v>888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2025'!$Y$628:$Y$642</c15:f>
                <c15:dlblRangeCache>
                  <c:ptCount val="13"/>
                  <c:pt idx="12">
                    <c:v>9,1%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11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  <c:pt idx="4">
                  <c:v>838</c:v>
                </c:pt>
                <c:pt idx="5">
                  <c:v>775</c:v>
                </c:pt>
                <c:pt idx="6">
                  <c:v>678</c:v>
                </c:pt>
                <c:pt idx="7">
                  <c:v>520</c:v>
                </c:pt>
                <c:pt idx="8">
                  <c:v>1295</c:v>
                </c:pt>
                <c:pt idx="9">
                  <c:v>1219</c:v>
                </c:pt>
                <c:pt idx="10">
                  <c:v>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2025'!$B$626:$B$639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2025'!$C$626:$C$639</c:f>
              <c:numCache>
                <c:formatCode>General</c:formatCode>
                <c:ptCount val="12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1161</c:v>
                </c:pt>
                <c:pt idx="9">
                  <c:v>1135</c:v>
                </c:pt>
                <c:pt idx="10">
                  <c:v>885</c:v>
                </c:pt>
                <c:pt idx="11">
                  <c:v>8887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2025'!$D$625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2025'!$B$626:$B$639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2025'!$D$626:$D$639</c:f>
              <c:numCache>
                <c:formatCode>General</c:formatCode>
                <c:ptCount val="12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134</c:v>
                </c:pt>
                <c:pt idx="9">
                  <c:v>84</c:v>
                </c:pt>
                <c:pt idx="10">
                  <c:v>96</c:v>
                </c:pt>
                <c:pt idx="11">
                  <c:v>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2694</c:v>
                </c:pt>
                <c:pt idx="1">
                  <c:v>2981</c:v>
                </c:pt>
                <c:pt idx="2">
                  <c:v>4100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3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3"/>
                <c:pt idx="0">
                  <c:v>6219</c:v>
                </c:pt>
                <c:pt idx="1">
                  <c:v>78</c:v>
                </c:pt>
                <c:pt idx="2">
                  <c:v>3478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3473</c:v>
                </c:pt>
                <c:pt idx="1">
                  <c:v>1404</c:v>
                </c:pt>
                <c:pt idx="2">
                  <c:v>713</c:v>
                </c:pt>
                <c:pt idx="3">
                  <c:v>846</c:v>
                </c:pt>
                <c:pt idx="4">
                  <c:v>420</c:v>
                </c:pt>
                <c:pt idx="5">
                  <c:v>311</c:v>
                </c:pt>
                <c:pt idx="6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5505</c:v>
                </c:pt>
                <c:pt idx="1">
                  <c:v>1838</c:v>
                </c:pt>
                <c:pt idx="2">
                  <c:v>717</c:v>
                </c:pt>
                <c:pt idx="3">
                  <c:v>849</c:v>
                </c:pt>
                <c:pt idx="4">
                  <c:v>420</c:v>
                </c:pt>
                <c:pt idx="5">
                  <c:v>311</c:v>
                </c:pt>
                <c:pt idx="6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4"/>
                <c:pt idx="0">
                  <c:v>2032</c:v>
                </c:pt>
                <c:pt idx="1">
                  <c:v>434</c:v>
                </c:pt>
                <c:pt idx="2">
                  <c:v>4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37.73259527295771</c:v>
                </c:pt>
                <c:pt idx="2">
                  <c:v>18.725609840251259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657</c:v>
                </c:pt>
                <c:pt idx="1">
                  <c:v>713</c:v>
                </c:pt>
                <c:pt idx="2">
                  <c:v>932</c:v>
                </c:pt>
                <c:pt idx="3">
                  <c:v>468</c:v>
                </c:pt>
                <c:pt idx="4">
                  <c:v>1523</c:v>
                </c:pt>
                <c:pt idx="5">
                  <c:v>1240</c:v>
                </c:pt>
                <c:pt idx="6">
                  <c:v>1769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517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501</xdr:row>
      <xdr:rowOff>0</xdr:rowOff>
    </xdr:from>
    <xdr:to>
      <xdr:col>14</xdr:col>
      <xdr:colOff>15240</xdr:colOff>
      <xdr:row>501</xdr:row>
      <xdr:rowOff>15240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501</xdr:row>
      <xdr:rowOff>0</xdr:rowOff>
    </xdr:from>
    <xdr:to>
      <xdr:col>14</xdr:col>
      <xdr:colOff>15240</xdr:colOff>
      <xdr:row>501</xdr:row>
      <xdr:rowOff>15240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15240</xdr:colOff>
      <xdr:row>291</xdr:row>
      <xdr:rowOff>15240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15240</xdr:colOff>
      <xdr:row>291</xdr:row>
      <xdr:rowOff>15240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15240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15240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171449</xdr:rowOff>
    </xdr:from>
    <xdr:to>
      <xdr:col>11</xdr:col>
      <xdr:colOff>920751</xdr:colOff>
      <xdr:row>151</xdr:row>
      <xdr:rowOff>83343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293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293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220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220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201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201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498</xdr:row>
      <xdr:rowOff>142875</xdr:rowOff>
    </xdr:from>
    <xdr:to>
      <xdr:col>6</xdr:col>
      <xdr:colOff>38100</xdr:colOff>
      <xdr:row>514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498</xdr:row>
      <xdr:rowOff>130176</xdr:rowOff>
    </xdr:from>
    <xdr:to>
      <xdr:col>11</xdr:col>
      <xdr:colOff>700881</xdr:colOff>
      <xdr:row>514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623</xdr:row>
      <xdr:rowOff>6239</xdr:rowOff>
    </xdr:from>
    <xdr:to>
      <xdr:col>4</xdr:col>
      <xdr:colOff>0</xdr:colOff>
      <xdr:row>651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620</xdr:row>
      <xdr:rowOff>176781</xdr:rowOff>
    </xdr:from>
    <xdr:to>
      <xdr:col>7</xdr:col>
      <xdr:colOff>1200830</xdr:colOff>
      <xdr:row>641</xdr:row>
      <xdr:rowOff>38101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EA98C-9E64-43B7-9B51-3322D1A1CB55}" name="Tabla1" displayName="Tabla1" ref="A3:H971" totalsRowShown="0">
  <autoFilter ref="A3:H971" xr:uid="{4B1EA98C-9E64-43B7-9B51-3322D1A1CB55}"/>
  <tableColumns count="8">
    <tableColumn id="1" xr3:uid="{8D30ECB5-2480-4DAC-9BA5-4717EEA84442}" name="ENTIDAD"/>
    <tableColumn id="2" xr3:uid="{FEBC23A8-1680-4A30-BAF0-09B79EA094FD}" name="NOM_PROVINCIA"/>
    <tableColumn id="3" xr3:uid="{391E8C14-191C-409D-BCB2-F3D21A32CA4C}" name="NOM_CANTON"/>
    <tableColumn id="4" xr3:uid="{49F7F5E2-7450-4763-9281-8EC103A95EB9}" name="NOM_DISTRITO"/>
    <tableColumn id="5" xr3:uid="{B2D1C5BF-796C-4FF4-AA99-97BFA094142E}" name="MTO_BONO"/>
    <tableColumn id="6" xr3:uid="{40D36809-87A4-41E6-84DA-6448156A4B5E}" name="SOLUCION"/>
    <tableColumn id="7" xr3:uid="{7CACB5C7-5CD7-43F9-9F36-9F80436F23B3}" name="ORD"/>
    <tableColumn id="8" xr3:uid="{285E913E-A2F2-4221-868F-513809FA7174}" name="ART5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4BE197-4184-4C0B-9B41-7BA87367C5F6}" name="Tabla2" displayName="Tabla2" ref="A3:H721" totalsRowShown="0">
  <autoFilter ref="A3:H721" xr:uid="{A74BE197-4184-4C0B-9B41-7BA87367C5F6}"/>
  <tableColumns count="8">
    <tableColumn id="1" xr3:uid="{9C5897DD-F994-47D2-B09D-BAC279BE006F}" name="ENTIDAD"/>
    <tableColumn id="2" xr3:uid="{6D026C4A-E7CC-4251-979E-58A19B540519}" name="NOM_PROVINCIA"/>
    <tableColumn id="3" xr3:uid="{43ECAC27-4BD5-401A-916E-0D8D8CDC98EB}" name="NOM_CANTON"/>
    <tableColumn id="4" xr3:uid="{F717356B-C670-4497-ABE6-5964D723E3A9}" name="NOM_DISTRITO"/>
    <tableColumn id="5" xr3:uid="{C5693445-20FB-49E4-A9F2-1AF19E17DBA3}" name="MTO_BONO"/>
    <tableColumn id="6" xr3:uid="{FAC8375F-E4EA-40C6-83AD-D4371D006845}" name="SOLUCION"/>
    <tableColumn id="7" xr3:uid="{30ABDAA8-B108-4446-BD7F-B1EAAA0179F3}" name="ORD"/>
    <tableColumn id="8" xr3:uid="{A9A36AA2-DE33-46EE-BD63-722C098DAC91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zoomScale="80" zoomScaleNormal="80" zoomScaleSheetLayoutView="85" workbookViewId="0">
      <selection activeCell="B36" sqref="B36"/>
    </sheetView>
  </sheetViews>
  <sheetFormatPr baseColWidth="10" defaultColWidth="0" defaultRowHeight="13" x14ac:dyDescent="0.3"/>
  <cols>
    <col min="1" max="1" width="1.7265625" style="38" customWidth="1"/>
    <col min="2" max="2" width="101.81640625" style="50" customWidth="1"/>
    <col min="3" max="3" width="0.1796875" style="49" customWidth="1"/>
    <col min="4" max="8" width="11.453125" style="49" hidden="1" customWidth="1"/>
    <col min="9" max="16384" width="11.453125" style="38" hidden="1"/>
  </cols>
  <sheetData>
    <row r="1" spans="2:2" s="148" customFormat="1" ht="15.75" customHeight="1" x14ac:dyDescent="0.25">
      <c r="B1" s="147" t="s">
        <v>0</v>
      </c>
    </row>
    <row r="2" spans="2:2" s="148" customFormat="1" ht="15.75" customHeight="1" x14ac:dyDescent="0.25">
      <c r="B2" s="149" t="s">
        <v>250</v>
      </c>
    </row>
    <row r="3" spans="2:2" s="148" customFormat="1" ht="15.75" customHeight="1" x14ac:dyDescent="0.25">
      <c r="B3" s="149" t="s">
        <v>606</v>
      </c>
    </row>
    <row r="4" spans="2:2" s="148" customFormat="1" ht="15.75" customHeight="1" thickBot="1" x14ac:dyDescent="0.3">
      <c r="B4" s="150"/>
    </row>
    <row r="5" spans="2:2" s="148" customFormat="1" ht="17.25" customHeight="1" thickBot="1" x14ac:dyDescent="0.3">
      <c r="B5" s="151" t="s">
        <v>173</v>
      </c>
    </row>
    <row r="6" spans="2:2" s="148" customFormat="1" thickBot="1" x14ac:dyDescent="0.3">
      <c r="B6" s="150"/>
    </row>
    <row r="7" spans="2:2" s="148" customFormat="1" ht="13.5" thickBot="1" x14ac:dyDescent="0.35">
      <c r="B7" s="119" t="s">
        <v>174</v>
      </c>
    </row>
    <row r="8" spans="2:2" x14ac:dyDescent="0.3">
      <c r="B8" s="116"/>
    </row>
    <row r="9" spans="2:2" x14ac:dyDescent="0.3">
      <c r="B9" s="569" t="s">
        <v>149</v>
      </c>
    </row>
    <row r="10" spans="2:2" x14ac:dyDescent="0.3">
      <c r="B10" s="334" t="s">
        <v>150</v>
      </c>
    </row>
    <row r="11" spans="2:2" x14ac:dyDescent="0.3">
      <c r="B11" s="334" t="s">
        <v>151</v>
      </c>
    </row>
    <row r="12" spans="2:2" x14ac:dyDescent="0.3">
      <c r="B12" s="334" t="s">
        <v>152</v>
      </c>
    </row>
    <row r="13" spans="2:2" x14ac:dyDescent="0.3">
      <c r="B13" s="334" t="s">
        <v>154</v>
      </c>
    </row>
    <row r="14" spans="2:2" x14ac:dyDescent="0.3">
      <c r="B14" s="334" t="s">
        <v>155</v>
      </c>
    </row>
    <row r="15" spans="2:2" x14ac:dyDescent="0.3">
      <c r="B15" s="334" t="s">
        <v>156</v>
      </c>
    </row>
    <row r="16" spans="2:2" x14ac:dyDescent="0.3">
      <c r="B16" s="334" t="s">
        <v>157</v>
      </c>
    </row>
    <row r="17" spans="2:2" x14ac:dyDescent="0.3">
      <c r="B17" s="334" t="s">
        <v>158</v>
      </c>
    </row>
    <row r="18" spans="2:2" x14ac:dyDescent="0.3">
      <c r="B18" s="334" t="s">
        <v>184</v>
      </c>
    </row>
    <row r="19" spans="2:2" x14ac:dyDescent="0.3">
      <c r="B19" s="334" t="s">
        <v>185</v>
      </c>
    </row>
    <row r="20" spans="2:2" x14ac:dyDescent="0.3">
      <c r="B20" s="334" t="s">
        <v>161</v>
      </c>
    </row>
    <row r="21" spans="2:2" x14ac:dyDescent="0.3">
      <c r="B21" s="334" t="s">
        <v>162</v>
      </c>
    </row>
    <row r="22" spans="2:2" x14ac:dyDescent="0.3">
      <c r="B22" s="334" t="s">
        <v>163</v>
      </c>
    </row>
    <row r="23" spans="2:2" x14ac:dyDescent="0.3">
      <c r="B23" s="334" t="s">
        <v>175</v>
      </c>
    </row>
    <row r="24" spans="2:2" x14ac:dyDescent="0.3">
      <c r="B24" s="334" t="s">
        <v>233</v>
      </c>
    </row>
    <row r="25" spans="2:2" x14ac:dyDescent="0.3">
      <c r="B25" s="334" t="s">
        <v>168</v>
      </c>
    </row>
    <row r="26" spans="2:2" x14ac:dyDescent="0.3">
      <c r="B26" s="334" t="s">
        <v>169</v>
      </c>
    </row>
    <row r="27" spans="2:2" x14ac:dyDescent="0.3">
      <c r="B27" s="334" t="s">
        <v>172</v>
      </c>
    </row>
    <row r="28" spans="2:2" x14ac:dyDescent="0.3">
      <c r="B28" s="334" t="s">
        <v>306</v>
      </c>
    </row>
    <row r="29" spans="2:2" x14ac:dyDescent="0.3">
      <c r="B29" s="334" t="s">
        <v>242</v>
      </c>
    </row>
    <row r="30" spans="2:2" x14ac:dyDescent="0.3">
      <c r="B30" s="334" t="s">
        <v>261</v>
      </c>
    </row>
    <row r="31" spans="2:2" x14ac:dyDescent="0.3">
      <c r="B31" s="334" t="s">
        <v>262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2"/>
  <sheetViews>
    <sheetView showGridLines="0" tabSelected="1" topLeftCell="B1" zoomScale="115" zoomScaleNormal="115" zoomScaleSheetLayoutView="40" workbookViewId="0">
      <selection activeCell="B241" sqref="B241:E241"/>
    </sheetView>
  </sheetViews>
  <sheetFormatPr baseColWidth="10" defaultRowHeight="14.5" x14ac:dyDescent="0.25"/>
  <cols>
    <col min="1" max="1" width="1.453125" style="19" hidden="1" customWidth="1"/>
    <col min="2" max="2" width="31.26953125" style="2" customWidth="1"/>
    <col min="3" max="3" width="19" style="345" customWidth="1"/>
    <col min="4" max="4" width="27.7265625" style="345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54" customWidth="1"/>
    <col min="24" max="24" width="35" style="142" customWidth="1"/>
    <col min="25" max="25" width="19.7265625" style="142" customWidth="1"/>
    <col min="26" max="26" width="24.453125" style="142" customWidth="1"/>
    <col min="27" max="27" width="23.453125" style="142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707" t="s">
        <v>0</v>
      </c>
      <c r="B1" s="707"/>
      <c r="C1" s="707"/>
      <c r="D1" s="707"/>
      <c r="E1" s="707"/>
      <c r="F1" s="707"/>
      <c r="G1" s="707"/>
      <c r="H1" s="707"/>
      <c r="I1" s="707"/>
      <c r="J1" s="707"/>
      <c r="K1" s="707"/>
      <c r="L1" s="707"/>
      <c r="M1" s="707"/>
      <c r="N1" s="276"/>
      <c r="O1" s="276"/>
      <c r="Q1" s="277"/>
      <c r="R1" s="277"/>
      <c r="S1" s="277"/>
      <c r="T1" s="277"/>
      <c r="U1" s="277"/>
      <c r="V1" s="277"/>
      <c r="W1" s="278"/>
      <c r="X1" s="279"/>
      <c r="Y1" s="279"/>
      <c r="Z1" s="278"/>
      <c r="AA1" s="279"/>
      <c r="AC1" s="280"/>
    </row>
    <row r="2" spans="1:35" s="2" customFormat="1" ht="18" customHeight="1" x14ac:dyDescent="0.25">
      <c r="A2" s="707" t="s">
        <v>250</v>
      </c>
      <c r="B2" s="707"/>
      <c r="C2" s="707"/>
      <c r="D2" s="707"/>
      <c r="E2" s="707"/>
      <c r="F2" s="707"/>
      <c r="G2" s="707"/>
      <c r="H2" s="707"/>
      <c r="I2" s="707"/>
      <c r="J2" s="707"/>
      <c r="K2" s="707"/>
      <c r="L2" s="707"/>
      <c r="M2" s="707"/>
      <c r="N2" s="276"/>
      <c r="O2" s="276"/>
      <c r="Q2" s="277"/>
      <c r="R2" s="277"/>
      <c r="S2" s="277"/>
      <c r="T2" s="277"/>
      <c r="U2" s="277"/>
      <c r="V2" s="277"/>
      <c r="W2" s="278"/>
      <c r="X2" s="279"/>
      <c r="Y2" s="279"/>
      <c r="Z2" s="278"/>
      <c r="AA2" s="279"/>
      <c r="AC2" s="280"/>
    </row>
    <row r="3" spans="1:35" s="2" customFormat="1" ht="18" customHeight="1" x14ac:dyDescent="0.25">
      <c r="A3" s="707" t="s">
        <v>606</v>
      </c>
      <c r="B3" s="707"/>
      <c r="C3" s="707"/>
      <c r="D3" s="707"/>
      <c r="E3" s="707"/>
      <c r="F3" s="707"/>
      <c r="G3" s="707"/>
      <c r="H3" s="707"/>
      <c r="I3" s="707"/>
      <c r="J3" s="707"/>
      <c r="K3" s="707"/>
      <c r="L3" s="707"/>
      <c r="M3" s="707"/>
      <c r="N3" s="276"/>
      <c r="O3" s="276"/>
      <c r="P3" s="277"/>
      <c r="Q3" s="277"/>
      <c r="R3" s="277"/>
      <c r="S3" s="277"/>
      <c r="T3" s="277"/>
      <c r="U3" s="277"/>
      <c r="V3" s="277"/>
      <c r="W3" s="278"/>
      <c r="X3" s="279"/>
      <c r="Y3" s="279"/>
      <c r="Z3" s="278"/>
      <c r="AA3" s="279"/>
      <c r="AC3" s="280"/>
    </row>
    <row r="4" spans="1:35" s="2" customFormat="1" ht="18" customHeight="1" x14ac:dyDescent="0.25">
      <c r="A4" s="707" t="s">
        <v>1</v>
      </c>
      <c r="B4" s="707"/>
      <c r="C4" s="707"/>
      <c r="D4" s="707"/>
      <c r="E4" s="707"/>
      <c r="F4" s="707"/>
      <c r="G4" s="707"/>
      <c r="H4" s="707"/>
      <c r="I4" s="707"/>
      <c r="J4" s="707"/>
      <c r="K4" s="707"/>
      <c r="L4" s="707"/>
      <c r="M4" s="707"/>
      <c r="N4" s="276"/>
      <c r="O4" s="276"/>
      <c r="P4" s="277"/>
      <c r="Q4" s="277"/>
      <c r="R4" s="277"/>
      <c r="S4" s="277"/>
      <c r="T4" s="277"/>
      <c r="U4" s="277"/>
      <c r="V4" s="277"/>
      <c r="W4" s="278"/>
      <c r="X4" s="279"/>
      <c r="Y4" s="279"/>
      <c r="Z4" s="278"/>
      <c r="AA4" s="279"/>
      <c r="AC4" s="280"/>
    </row>
    <row r="5" spans="1:35" x14ac:dyDescent="0.25">
      <c r="A5" s="9"/>
      <c r="B5" s="418"/>
      <c r="E5" s="418"/>
      <c r="F5" s="1"/>
      <c r="I5" s="1"/>
      <c r="J5" s="1"/>
      <c r="K5" s="1"/>
      <c r="L5" s="1"/>
      <c r="M5" s="56"/>
      <c r="N5" s="1"/>
      <c r="O5" s="1"/>
      <c r="P5" s="56"/>
      <c r="Z5" s="154"/>
      <c r="AC5" s="16"/>
    </row>
    <row r="6" spans="1:35" x14ac:dyDescent="0.25">
      <c r="A6" s="9"/>
      <c r="B6" s="418"/>
      <c r="E6" s="418"/>
      <c r="F6" s="1"/>
      <c r="I6" s="1"/>
      <c r="J6" s="1"/>
      <c r="K6" s="1"/>
      <c r="L6" s="1"/>
      <c r="M6" s="56"/>
      <c r="N6" s="1"/>
      <c r="O6" s="1"/>
      <c r="P6" s="56"/>
      <c r="Z6" s="154"/>
      <c r="AC6" s="16"/>
    </row>
    <row r="7" spans="1:35" x14ac:dyDescent="0.25">
      <c r="A7" s="9"/>
      <c r="B7" s="418"/>
      <c r="E7" s="418"/>
      <c r="F7" s="1"/>
      <c r="I7" s="1"/>
      <c r="J7" s="1"/>
      <c r="K7" s="1"/>
      <c r="L7" s="1"/>
      <c r="M7" s="56"/>
      <c r="N7" s="1"/>
      <c r="O7" s="1"/>
      <c r="P7" s="1"/>
      <c r="Z7" s="154"/>
      <c r="AC7" s="16"/>
    </row>
    <row r="8" spans="1:35" x14ac:dyDescent="0.25">
      <c r="A8" s="9"/>
      <c r="B8" s="418"/>
      <c r="E8" s="418"/>
      <c r="F8" s="1"/>
      <c r="I8" s="1"/>
      <c r="J8" s="1"/>
      <c r="K8" s="1"/>
      <c r="L8" s="1"/>
      <c r="M8" s="56"/>
      <c r="N8" s="1"/>
      <c r="O8" s="1"/>
      <c r="P8" s="1"/>
      <c r="Z8" s="154"/>
      <c r="AC8" s="16"/>
    </row>
    <row r="9" spans="1:35" x14ac:dyDescent="0.25">
      <c r="A9" s="9" t="s">
        <v>221</v>
      </c>
      <c r="B9" s="418"/>
      <c r="E9" s="418"/>
      <c r="F9" s="1"/>
      <c r="I9" s="1"/>
      <c r="J9" s="1"/>
      <c r="K9" s="1"/>
      <c r="L9" s="1"/>
      <c r="M9" s="56"/>
      <c r="N9" s="1"/>
      <c r="O9" s="1"/>
      <c r="P9" s="1"/>
      <c r="Z9" s="154"/>
      <c r="AC9" s="16"/>
    </row>
    <row r="10" spans="1:35" ht="15" customHeight="1" x14ac:dyDescent="0.25">
      <c r="A10" s="15"/>
      <c r="Z10" s="154"/>
      <c r="AC10" s="16"/>
    </row>
    <row r="11" spans="1:35" ht="27" customHeight="1" x14ac:dyDescent="0.25">
      <c r="A11" s="26"/>
      <c r="B11" s="644" t="s">
        <v>149</v>
      </c>
      <c r="C11" s="644"/>
      <c r="D11" s="644"/>
      <c r="E11" s="639"/>
      <c r="Y11" s="155"/>
      <c r="Z11" s="154"/>
      <c r="AC11" s="16"/>
    </row>
    <row r="12" spans="1:35" x14ac:dyDescent="0.25">
      <c r="A12" s="15"/>
      <c r="I12" s="3"/>
      <c r="J12" s="3"/>
      <c r="Y12" s="155"/>
      <c r="Z12" s="154"/>
      <c r="AC12" s="16"/>
    </row>
    <row r="13" spans="1:35" ht="15" customHeight="1" x14ac:dyDescent="0.35">
      <c r="A13" s="15"/>
      <c r="B13" s="401" t="s">
        <v>2</v>
      </c>
      <c r="C13" s="346" t="s">
        <v>3</v>
      </c>
      <c r="D13" s="399" t="s">
        <v>96</v>
      </c>
      <c r="E13" s="369"/>
      <c r="F13" s="3"/>
      <c r="G13" s="3"/>
      <c r="K13" s="22"/>
      <c r="M13" s="19"/>
      <c r="O13" s="22"/>
      <c r="P13" s="22"/>
      <c r="U13" s="154"/>
      <c r="V13" s="239" t="s">
        <v>4</v>
      </c>
      <c r="W13" s="239" t="s">
        <v>5</v>
      </c>
      <c r="X13" s="239" t="s">
        <v>43</v>
      </c>
      <c r="Y13" s="156"/>
      <c r="Z13" s="19"/>
      <c r="AA13" s="16"/>
      <c r="AG13" s="107"/>
      <c r="AH13" s="107"/>
      <c r="AI13" s="107"/>
    </row>
    <row r="14" spans="1:35" ht="15" customHeight="1" x14ac:dyDescent="0.35">
      <c r="A14" s="15"/>
      <c r="B14" s="347" t="s">
        <v>210</v>
      </c>
      <c r="C14" s="348">
        <v>3473</v>
      </c>
      <c r="D14" s="349">
        <v>33634018000</v>
      </c>
      <c r="E14" s="369"/>
      <c r="F14" s="3"/>
      <c r="G14" s="3"/>
      <c r="K14" s="22"/>
      <c r="M14" s="19"/>
      <c r="N14" s="24"/>
      <c r="O14" s="22"/>
      <c r="P14" s="22"/>
      <c r="U14" s="157">
        <f>W14/W21</f>
        <v>0.47562311695425913</v>
      </c>
      <c r="V14" s="347" t="s">
        <v>210</v>
      </c>
      <c r="W14" s="348">
        <v>3473</v>
      </c>
      <c r="X14" s="349">
        <v>33634018000</v>
      </c>
      <c r="Y14" s="242"/>
      <c r="Z14" s="19"/>
      <c r="AA14" s="16"/>
      <c r="AG14" s="108"/>
      <c r="AH14" s="109"/>
      <c r="AI14" s="109"/>
    </row>
    <row r="15" spans="1:35" ht="15" customHeight="1" x14ac:dyDescent="0.35">
      <c r="A15" s="15"/>
      <c r="B15" s="350" t="s">
        <v>211</v>
      </c>
      <c r="C15" s="348">
        <v>1404</v>
      </c>
      <c r="D15" s="349">
        <v>13283017000</v>
      </c>
      <c r="E15" s="369"/>
      <c r="F15" s="3"/>
      <c r="G15" s="3"/>
      <c r="K15" s="22"/>
      <c r="M15" s="19"/>
      <c r="O15" s="22"/>
      <c r="P15" s="22"/>
      <c r="U15" s="157">
        <f>W15/W21</f>
        <v>0.19227608874281019</v>
      </c>
      <c r="V15" s="350" t="s">
        <v>211</v>
      </c>
      <c r="W15" s="348">
        <v>1404</v>
      </c>
      <c r="X15" s="349">
        <v>13283017000</v>
      </c>
      <c r="Y15" s="242"/>
      <c r="Z15" s="19"/>
      <c r="AA15" s="16"/>
      <c r="AG15" s="108"/>
      <c r="AH15" s="109"/>
      <c r="AI15" s="109"/>
    </row>
    <row r="16" spans="1:35" ht="15" customHeight="1" x14ac:dyDescent="0.35">
      <c r="A16" s="15"/>
      <c r="B16" s="348" t="s">
        <v>212</v>
      </c>
      <c r="C16" s="348">
        <v>713</v>
      </c>
      <c r="D16" s="349">
        <v>6645549000</v>
      </c>
      <c r="E16" s="369"/>
      <c r="F16" s="3"/>
      <c r="G16" s="3"/>
      <c r="K16" s="22"/>
      <c r="M16" s="19"/>
      <c r="O16" s="22"/>
      <c r="P16" s="22"/>
      <c r="U16" s="157">
        <f>W16/W21</f>
        <v>9.7644480964119415E-2</v>
      </c>
      <c r="V16" s="348" t="s">
        <v>212</v>
      </c>
      <c r="W16" s="348">
        <v>713</v>
      </c>
      <c r="X16" s="349">
        <v>6645549000</v>
      </c>
      <c r="Y16" s="242"/>
      <c r="Z16" s="19"/>
      <c r="AA16" s="16"/>
      <c r="AG16" s="108"/>
      <c r="AH16" s="109"/>
      <c r="AI16" s="109"/>
    </row>
    <row r="17" spans="1:26" ht="15" customHeight="1" x14ac:dyDescent="0.25">
      <c r="A17" s="15"/>
      <c r="B17" s="348" t="s">
        <v>213</v>
      </c>
      <c r="C17" s="348">
        <v>846</v>
      </c>
      <c r="D17" s="349">
        <v>7466857000</v>
      </c>
      <c r="E17" s="369"/>
      <c r="F17" s="3"/>
      <c r="G17" s="3"/>
      <c r="K17" s="22"/>
      <c r="M17" s="19"/>
      <c r="O17" s="22"/>
      <c r="P17" s="22"/>
      <c r="U17" s="157">
        <f>W17/W21</f>
        <v>0.11585866885784717</v>
      </c>
      <c r="V17" s="348" t="s">
        <v>213</v>
      </c>
      <c r="W17" s="348">
        <v>846</v>
      </c>
      <c r="X17" s="349">
        <v>7466857000</v>
      </c>
      <c r="Y17" s="242"/>
      <c r="Z17" s="19"/>
    </row>
    <row r="18" spans="1:26" ht="15" customHeight="1" x14ac:dyDescent="0.25">
      <c r="A18" s="15"/>
      <c r="B18" s="348" t="s">
        <v>246</v>
      </c>
      <c r="C18" s="348">
        <v>420</v>
      </c>
      <c r="D18" s="349">
        <v>3350630000</v>
      </c>
      <c r="E18" s="369"/>
      <c r="F18" s="3"/>
      <c r="G18" s="3"/>
      <c r="K18" s="22"/>
      <c r="M18" s="19"/>
      <c r="O18" s="22"/>
      <c r="P18" s="22"/>
      <c r="U18" s="157">
        <f>W18/W21</f>
        <v>5.7518488085456038E-2</v>
      </c>
      <c r="V18" s="348" t="s">
        <v>246</v>
      </c>
      <c r="W18" s="348">
        <v>420</v>
      </c>
      <c r="X18" s="349">
        <v>3350630000</v>
      </c>
      <c r="Y18" s="242"/>
      <c r="Z18" s="19"/>
    </row>
    <row r="19" spans="1:26" ht="15" customHeight="1" x14ac:dyDescent="0.25">
      <c r="A19" s="15"/>
      <c r="B19" s="348" t="s">
        <v>247</v>
      </c>
      <c r="C19" s="348">
        <v>311</v>
      </c>
      <c r="D19" s="349">
        <v>2205730000</v>
      </c>
      <c r="E19" s="369"/>
      <c r="F19" s="3"/>
      <c r="G19" s="3"/>
      <c r="K19" s="22"/>
      <c r="M19" s="19"/>
      <c r="O19" s="22"/>
      <c r="P19" s="22"/>
      <c r="U19" s="157">
        <f>W19/W21</f>
        <v>4.2591070939468637E-2</v>
      </c>
      <c r="V19" s="348" t="s">
        <v>247</v>
      </c>
      <c r="W19" s="348">
        <v>311</v>
      </c>
      <c r="X19" s="349">
        <v>2205730000</v>
      </c>
      <c r="Y19" s="154"/>
      <c r="Z19" s="19"/>
    </row>
    <row r="20" spans="1:26" ht="15" customHeight="1" x14ac:dyDescent="0.25">
      <c r="A20" s="15"/>
      <c r="B20" s="348" t="s">
        <v>248</v>
      </c>
      <c r="C20" s="348">
        <v>135</v>
      </c>
      <c r="D20" s="349">
        <v>854337000</v>
      </c>
      <c r="E20" s="369"/>
      <c r="F20" s="3"/>
      <c r="G20" s="3"/>
      <c r="K20" s="22"/>
      <c r="M20" s="19"/>
      <c r="O20" s="22"/>
      <c r="P20" s="22"/>
      <c r="U20" s="157">
        <f>W20/W21</f>
        <v>1.848808545603944E-2</v>
      </c>
      <c r="V20" s="348" t="s">
        <v>248</v>
      </c>
      <c r="W20" s="348">
        <v>135</v>
      </c>
      <c r="X20" s="349">
        <v>854337000</v>
      </c>
      <c r="Z20" s="19"/>
    </row>
    <row r="21" spans="1:26" ht="15" customHeight="1" x14ac:dyDescent="0.25">
      <c r="A21" s="15"/>
      <c r="B21" s="402" t="s">
        <v>6</v>
      </c>
      <c r="C21" s="344">
        <f>SUM(C14:C20)</f>
        <v>7302</v>
      </c>
      <c r="D21" s="400">
        <f>SUM(D14:D20)</f>
        <v>67440138000</v>
      </c>
      <c r="E21" s="369"/>
      <c r="F21" s="3"/>
      <c r="G21" s="3"/>
      <c r="K21" s="22"/>
      <c r="M21" s="19"/>
      <c r="O21" s="57"/>
      <c r="P21" s="57"/>
      <c r="Q21" s="57"/>
      <c r="R21" s="57"/>
      <c r="S21" s="57"/>
      <c r="T21" s="57"/>
      <c r="U21" s="158">
        <f>SUM(U14:U20)</f>
        <v>0.99999999999999989</v>
      </c>
      <c r="V21" s="159"/>
      <c r="W21" s="160">
        <f>SUM(W14:W20)</f>
        <v>7302</v>
      </c>
      <c r="X21" s="161">
        <f>SUM(X14:X20)</f>
        <v>67440138000</v>
      </c>
      <c r="Z21" s="19"/>
    </row>
    <row r="22" spans="1:26" x14ac:dyDescent="0.25">
      <c r="A22" s="15"/>
      <c r="B22" s="516" t="s">
        <v>280</v>
      </c>
      <c r="I22" s="3"/>
      <c r="J22" s="3"/>
      <c r="Y22" s="155"/>
      <c r="Z22" s="154"/>
    </row>
    <row r="23" spans="1:26" ht="15" customHeight="1" x14ac:dyDescent="0.25">
      <c r="A23" s="15"/>
      <c r="E23" s="351"/>
      <c r="G23" s="58"/>
      <c r="Y23" s="162">
        <f>+C14+C16</f>
        <v>4186</v>
      </c>
      <c r="Z23" s="142" t="s">
        <v>7</v>
      </c>
    </row>
    <row r="24" spans="1:26" ht="15" customHeight="1" x14ac:dyDescent="0.25">
      <c r="A24" s="15"/>
      <c r="C24" s="352"/>
      <c r="D24" s="352"/>
      <c r="E24" s="352"/>
      <c r="I24" s="18"/>
      <c r="Y24" s="142">
        <v>10315</v>
      </c>
      <c r="Z24" s="142" t="s">
        <v>8</v>
      </c>
    </row>
    <row r="25" spans="1:26" ht="15" customHeight="1" x14ac:dyDescent="0.25">
      <c r="A25" s="15"/>
      <c r="C25" s="352"/>
      <c r="D25" s="352"/>
      <c r="E25" s="351"/>
      <c r="Y25" s="157"/>
      <c r="Z25" s="154"/>
    </row>
    <row r="26" spans="1:26" ht="15" customHeight="1" x14ac:dyDescent="0.25">
      <c r="A26" s="15"/>
      <c r="B26" s="387"/>
      <c r="C26" s="354"/>
      <c r="D26" s="354"/>
      <c r="E26" s="351"/>
      <c r="Y26" s="157"/>
      <c r="Z26" s="154"/>
    </row>
    <row r="27" spans="1:26" ht="15" customHeight="1" x14ac:dyDescent="0.25">
      <c r="A27" s="15"/>
      <c r="B27" s="353"/>
      <c r="C27" s="354"/>
      <c r="D27" s="354"/>
      <c r="E27" s="351"/>
      <c r="Y27" s="157"/>
      <c r="Z27" s="154"/>
    </row>
    <row r="28" spans="1:26" ht="15" customHeight="1" x14ac:dyDescent="0.25">
      <c r="A28" s="15"/>
      <c r="B28" s="353"/>
      <c r="C28" s="354"/>
      <c r="D28" s="354"/>
      <c r="E28" s="351"/>
      <c r="Y28" s="157"/>
      <c r="Z28" s="154"/>
    </row>
    <row r="29" spans="1:26" ht="24.75" customHeight="1" x14ac:dyDescent="0.25">
      <c r="A29" s="15"/>
      <c r="B29" s="644" t="s">
        <v>150</v>
      </c>
      <c r="C29" s="644"/>
      <c r="D29" s="644"/>
      <c r="E29" s="638"/>
      <c r="I29" s="3"/>
      <c r="J29" s="3"/>
      <c r="Y29" s="157"/>
      <c r="Z29" s="154"/>
    </row>
    <row r="30" spans="1:26" ht="15" customHeight="1" x14ac:dyDescent="0.25">
      <c r="A30" s="15"/>
      <c r="B30" s="353"/>
      <c r="C30" s="354"/>
      <c r="D30" s="354"/>
      <c r="E30" s="351"/>
      <c r="I30" s="3"/>
      <c r="J30" s="3"/>
      <c r="Y30" s="157"/>
      <c r="Z30" s="154"/>
    </row>
    <row r="31" spans="1:26" ht="15" customHeight="1" x14ac:dyDescent="0.25">
      <c r="A31" s="15"/>
      <c r="B31" s="401" t="s">
        <v>2</v>
      </c>
      <c r="C31" s="346" t="s">
        <v>170</v>
      </c>
      <c r="D31" s="399" t="s">
        <v>96</v>
      </c>
      <c r="F31" s="12"/>
      <c r="G31" s="3"/>
      <c r="I31" s="3"/>
      <c r="L31" s="22"/>
      <c r="M31" s="19"/>
      <c r="P31" s="22"/>
      <c r="V31" s="154"/>
      <c r="W31" s="142"/>
      <c r="X31" s="157"/>
      <c r="Y31" s="154"/>
      <c r="Z31" s="163"/>
    </row>
    <row r="32" spans="1:26" ht="15" customHeight="1" x14ac:dyDescent="0.25">
      <c r="A32" s="15"/>
      <c r="B32" s="348" t="s">
        <v>210</v>
      </c>
      <c r="C32" s="355">
        <v>2032</v>
      </c>
      <c r="D32" s="349">
        <v>44879294403.900223</v>
      </c>
      <c r="F32" s="12"/>
      <c r="G32" s="3"/>
      <c r="I32" s="3"/>
      <c r="L32" s="22"/>
      <c r="M32" s="19"/>
      <c r="P32" s="22"/>
      <c r="V32" s="154"/>
      <c r="W32" s="401" t="s">
        <v>2</v>
      </c>
      <c r="X32" s="346" t="s">
        <v>170</v>
      </c>
      <c r="Y32" s="399" t="s">
        <v>96</v>
      </c>
      <c r="Z32" s="163"/>
    </row>
    <row r="33" spans="1:26" ht="15" customHeight="1" x14ac:dyDescent="0.35">
      <c r="A33" s="15"/>
      <c r="B33" s="356" t="s">
        <v>211</v>
      </c>
      <c r="C33" s="355">
        <v>434</v>
      </c>
      <c r="D33" s="349">
        <v>12511747958.719992</v>
      </c>
      <c r="F33" s="12"/>
      <c r="G33" s="3"/>
      <c r="I33" s="3"/>
      <c r="L33" s="22"/>
      <c r="M33" s="19"/>
      <c r="P33" s="22"/>
      <c r="V33" s="157">
        <f>+C32/C36</f>
        <v>0.82167408006469878</v>
      </c>
      <c r="W33" s="293" t="s">
        <v>210</v>
      </c>
      <c r="X33" s="294">
        <v>2032</v>
      </c>
      <c r="Y33" s="291">
        <v>44879294403.900223</v>
      </c>
      <c r="Z33" s="163"/>
    </row>
    <row r="34" spans="1:26" x14ac:dyDescent="0.35">
      <c r="A34" s="15"/>
      <c r="B34" s="348" t="s">
        <v>212</v>
      </c>
      <c r="C34" s="355">
        <v>4</v>
      </c>
      <c r="D34" s="349">
        <v>62169332.640000001</v>
      </c>
      <c r="F34" s="12"/>
      <c r="G34" s="3"/>
      <c r="I34" s="3"/>
      <c r="L34" s="22"/>
      <c r="M34" s="19"/>
      <c r="P34" s="22"/>
      <c r="V34" s="157">
        <f>+C33/C36</f>
        <v>0.17549534977759806</v>
      </c>
      <c r="W34" s="292" t="s">
        <v>211</v>
      </c>
      <c r="X34" s="294">
        <v>434</v>
      </c>
      <c r="Y34" s="291">
        <v>12511747958.719992</v>
      </c>
      <c r="Z34" s="163"/>
    </row>
    <row r="35" spans="1:26" x14ac:dyDescent="0.35">
      <c r="A35" s="15"/>
      <c r="B35" s="348" t="s">
        <v>213</v>
      </c>
      <c r="C35" s="355">
        <v>3</v>
      </c>
      <c r="D35" s="349">
        <v>44719882.390000001</v>
      </c>
      <c r="F35" s="12"/>
      <c r="G35" s="3"/>
      <c r="I35" s="3"/>
      <c r="L35" s="22"/>
      <c r="M35" s="19"/>
      <c r="P35" s="22"/>
      <c r="V35" s="157">
        <f>C34/C36</f>
        <v>1.6174686615446825E-3</v>
      </c>
      <c r="W35" s="292" t="s">
        <v>212</v>
      </c>
      <c r="X35" s="294">
        <v>4</v>
      </c>
      <c r="Y35" s="291">
        <v>62169332.640000001</v>
      </c>
      <c r="Z35" s="163"/>
    </row>
    <row r="36" spans="1:26" x14ac:dyDescent="0.35">
      <c r="A36" s="15"/>
      <c r="B36" s="402" t="s">
        <v>6</v>
      </c>
      <c r="C36" s="344">
        <f>SUM(C32:C35)</f>
        <v>2473</v>
      </c>
      <c r="D36" s="400">
        <f>SUM(D32:D35)</f>
        <v>57497931577.650215</v>
      </c>
      <c r="E36" s="345"/>
      <c r="F36" s="12"/>
      <c r="G36" s="3"/>
      <c r="I36" s="3"/>
      <c r="L36" s="22"/>
      <c r="M36" s="19"/>
      <c r="P36" s="22"/>
      <c r="V36" s="157">
        <f>+C35/C36</f>
        <v>1.2131014961585119E-3</v>
      </c>
      <c r="W36" s="293" t="s">
        <v>213</v>
      </c>
      <c r="X36" s="294">
        <v>3</v>
      </c>
      <c r="Y36" s="291">
        <v>44719882.390000001</v>
      </c>
      <c r="Z36" s="163"/>
    </row>
    <row r="37" spans="1:26" ht="15" customHeight="1" x14ac:dyDescent="0.25">
      <c r="A37" s="15"/>
      <c r="B37" s="516" t="s">
        <v>280</v>
      </c>
      <c r="C37" s="420"/>
      <c r="D37" s="420"/>
      <c r="E37" s="379"/>
      <c r="F37" s="3"/>
      <c r="I37" s="3"/>
      <c r="J37" s="3"/>
      <c r="W37" s="164"/>
      <c r="X37" s="240"/>
      <c r="Y37" s="241"/>
      <c r="Z37" s="175">
        <v>0</v>
      </c>
    </row>
    <row r="38" spans="1:26" ht="15" customHeight="1" x14ac:dyDescent="0.25">
      <c r="A38" s="15"/>
      <c r="B38" s="419"/>
      <c r="C38" s="421"/>
      <c r="D38" s="421"/>
      <c r="E38" s="379"/>
      <c r="F38" s="3"/>
      <c r="I38" s="3"/>
      <c r="J38" s="3"/>
      <c r="W38" s="164"/>
      <c r="X38" s="240"/>
      <c r="Y38" s="241"/>
      <c r="Z38" s="175">
        <v>0</v>
      </c>
    </row>
    <row r="39" spans="1:26" ht="15" customHeight="1" x14ac:dyDescent="0.25">
      <c r="A39" s="15"/>
      <c r="B39" s="419"/>
      <c r="C39" s="421"/>
      <c r="D39" s="421"/>
      <c r="E39" s="422"/>
      <c r="F39" s="3"/>
      <c r="I39" s="3"/>
      <c r="J39" s="3"/>
      <c r="W39" s="164"/>
    </row>
    <row r="40" spans="1:26" ht="15" customHeight="1" x14ac:dyDescent="0.25">
      <c r="A40" s="15"/>
      <c r="B40" s="423"/>
      <c r="I40" s="3"/>
      <c r="J40" s="3"/>
      <c r="W40" s="164"/>
    </row>
    <row r="41" spans="1:26" ht="15" customHeight="1" x14ac:dyDescent="0.25">
      <c r="A41" s="15"/>
      <c r="I41" s="3"/>
      <c r="J41" s="3"/>
      <c r="W41" s="165"/>
      <c r="X41" s="159">
        <f>SUM(X32:X36)</f>
        <v>2473</v>
      </c>
      <c r="Y41" s="160">
        <f>SUM(Y33:Y36)</f>
        <v>57497931577.650215</v>
      </c>
      <c r="Z41" s="161">
        <f>SUM(Z33:Z38)</f>
        <v>0</v>
      </c>
    </row>
    <row r="42" spans="1:26" ht="15" customHeight="1" x14ac:dyDescent="0.25">
      <c r="A42" s="15"/>
      <c r="I42" s="3"/>
      <c r="J42" s="3"/>
      <c r="Y42" s="157"/>
      <c r="Z42" s="154"/>
    </row>
    <row r="43" spans="1:26" ht="15" customHeight="1" x14ac:dyDescent="0.25">
      <c r="A43" s="15"/>
      <c r="B43" s="353"/>
      <c r="C43" s="354"/>
      <c r="D43" s="354"/>
      <c r="E43" s="351"/>
      <c r="I43" s="3"/>
      <c r="J43" s="3"/>
      <c r="Y43" s="157"/>
      <c r="Z43" s="154"/>
    </row>
    <row r="44" spans="1:26" ht="15" customHeight="1" x14ac:dyDescent="0.25">
      <c r="A44" s="15"/>
      <c r="B44" s="353"/>
      <c r="C44" s="354"/>
      <c r="D44" s="354"/>
      <c r="E44" s="351"/>
      <c r="H44" s="54"/>
      <c r="Y44" s="157"/>
      <c r="Z44" s="154"/>
    </row>
    <row r="45" spans="1:26" ht="15" customHeight="1" x14ac:dyDescent="0.25">
      <c r="A45" s="15"/>
      <c r="B45" s="353"/>
      <c r="C45" s="354"/>
      <c r="D45" s="354"/>
      <c r="E45" s="351"/>
      <c r="Y45" s="157"/>
      <c r="Z45" s="154"/>
    </row>
    <row r="46" spans="1:26" ht="15" customHeight="1" x14ac:dyDescent="0.25">
      <c r="A46" s="15"/>
      <c r="B46" s="353"/>
      <c r="C46" s="354"/>
      <c r="D46" s="354"/>
      <c r="E46" s="351"/>
      <c r="Y46" s="157"/>
      <c r="Z46" s="154"/>
    </row>
    <row r="47" spans="1:26" ht="15" customHeight="1" x14ac:dyDescent="0.25">
      <c r="A47" s="15"/>
      <c r="B47" s="353"/>
      <c r="C47" s="354"/>
      <c r="D47" s="354"/>
      <c r="E47" s="351"/>
      <c r="H47" s="12"/>
      <c r="I47" s="12"/>
      <c r="J47" s="12"/>
      <c r="Y47" s="157"/>
      <c r="Z47" s="154"/>
    </row>
    <row r="48" spans="1:26" ht="15" customHeight="1" x14ac:dyDescent="0.25">
      <c r="A48" s="15"/>
      <c r="B48" s="353"/>
      <c r="C48" s="354"/>
      <c r="D48" s="354"/>
      <c r="E48" s="351"/>
      <c r="H48" s="12"/>
      <c r="I48" s="12"/>
      <c r="J48" s="12"/>
      <c r="Y48" s="157"/>
      <c r="Z48" s="154"/>
    </row>
    <row r="49" spans="1:16" ht="34.5" customHeight="1" x14ac:dyDescent="0.25">
      <c r="A49" s="15"/>
      <c r="B49" s="644" t="s">
        <v>151</v>
      </c>
      <c r="C49" s="644"/>
      <c r="D49" s="644"/>
      <c r="E49" s="638"/>
      <c r="H49" s="12"/>
      <c r="I49" s="12"/>
      <c r="J49" s="12"/>
    </row>
    <row r="50" spans="1:16" ht="15" customHeight="1" x14ac:dyDescent="0.25">
      <c r="A50" s="15"/>
      <c r="B50" s="353"/>
      <c r="C50" s="354"/>
      <c r="D50" s="354"/>
      <c r="E50" s="351"/>
      <c r="H50" s="12"/>
      <c r="I50" s="12"/>
      <c r="J50" s="12"/>
    </row>
    <row r="51" spans="1:16" ht="15" customHeight="1" x14ac:dyDescent="0.25">
      <c r="A51" s="15"/>
      <c r="B51" s="401" t="s">
        <v>2</v>
      </c>
      <c r="C51" s="346" t="s">
        <v>3</v>
      </c>
      <c r="D51" s="399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47">
        <v>1</v>
      </c>
      <c r="C52" s="348">
        <f t="shared" ref="C52:D55" si="0">+C14+C32</f>
        <v>5505</v>
      </c>
      <c r="D52" s="349">
        <f t="shared" si="0"/>
        <v>78513312403.900223</v>
      </c>
      <c r="H52" s="12"/>
      <c r="I52" s="12"/>
      <c r="L52" s="22"/>
      <c r="M52" s="19"/>
      <c r="N52" s="60"/>
      <c r="P52" s="22"/>
    </row>
    <row r="53" spans="1:16" ht="15" customHeight="1" x14ac:dyDescent="0.25">
      <c r="A53" s="15"/>
      <c r="B53" s="350">
        <v>1.5</v>
      </c>
      <c r="C53" s="348">
        <f t="shared" si="0"/>
        <v>1838</v>
      </c>
      <c r="D53" s="349">
        <f t="shared" si="0"/>
        <v>25794764958.719994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48">
        <v>2</v>
      </c>
      <c r="C54" s="348">
        <f t="shared" si="0"/>
        <v>717</v>
      </c>
      <c r="D54" s="349">
        <f t="shared" si="0"/>
        <v>6707718332.6400003</v>
      </c>
      <c r="E54" s="345"/>
      <c r="H54" s="12"/>
      <c r="I54" s="12"/>
      <c r="L54" s="22"/>
      <c r="M54" s="19"/>
      <c r="P54" s="22"/>
    </row>
    <row r="55" spans="1:16" ht="15" customHeight="1" x14ac:dyDescent="0.25">
      <c r="A55" s="15"/>
      <c r="B55" s="348">
        <v>3</v>
      </c>
      <c r="C55" s="348">
        <f t="shared" si="0"/>
        <v>849</v>
      </c>
      <c r="D55" s="349">
        <f t="shared" si="0"/>
        <v>7511576882.3900003</v>
      </c>
      <c r="E55" s="345"/>
      <c r="H55" s="12"/>
      <c r="I55" s="12"/>
      <c r="L55" s="22"/>
      <c r="M55" s="19"/>
      <c r="P55" s="22"/>
    </row>
    <row r="56" spans="1:16" ht="15" customHeight="1" x14ac:dyDescent="0.25">
      <c r="A56" s="15"/>
      <c r="B56" s="348">
        <v>4</v>
      </c>
      <c r="C56" s="348">
        <f t="shared" ref="C56:D58" si="1">+C18</f>
        <v>420</v>
      </c>
      <c r="D56" s="349">
        <f t="shared" si="1"/>
        <v>3350630000</v>
      </c>
      <c r="E56" s="345"/>
      <c r="H56" s="12"/>
      <c r="I56" s="12"/>
      <c r="L56" s="22"/>
      <c r="M56" s="19"/>
      <c r="P56" s="22"/>
    </row>
    <row r="57" spans="1:16" ht="15" customHeight="1" x14ac:dyDescent="0.25">
      <c r="A57" s="15"/>
      <c r="B57" s="348">
        <v>5</v>
      </c>
      <c r="C57" s="348">
        <f t="shared" si="1"/>
        <v>311</v>
      </c>
      <c r="D57" s="349">
        <f t="shared" si="1"/>
        <v>2205730000</v>
      </c>
      <c r="E57" s="345"/>
      <c r="H57" s="12"/>
      <c r="I57" s="12"/>
      <c r="L57" s="22"/>
      <c r="M57" s="19"/>
      <c r="P57" s="22"/>
    </row>
    <row r="58" spans="1:16" ht="15" customHeight="1" x14ac:dyDescent="0.25">
      <c r="A58" s="15"/>
      <c r="B58" s="348">
        <v>6</v>
      </c>
      <c r="C58" s="348">
        <f t="shared" si="1"/>
        <v>135</v>
      </c>
      <c r="D58" s="349">
        <f t="shared" si="1"/>
        <v>854337000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02" t="s">
        <v>6</v>
      </c>
      <c r="C59" s="344">
        <f>SUM(C52:C58)</f>
        <v>9775</v>
      </c>
      <c r="D59" s="400">
        <f>SUM(D52:D58)</f>
        <v>124938069577.65021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16" t="s">
        <v>280</v>
      </c>
      <c r="G60" s="19"/>
      <c r="H60" s="12"/>
      <c r="I60" s="12"/>
      <c r="J60" s="12"/>
    </row>
    <row r="61" spans="1:16" ht="15" customHeight="1" x14ac:dyDescent="0.25">
      <c r="A61" s="15"/>
      <c r="B61" s="353"/>
      <c r="C61" s="352"/>
      <c r="D61" s="352"/>
      <c r="E61" s="351"/>
      <c r="H61" s="12"/>
      <c r="I61" s="12"/>
      <c r="J61" s="12"/>
    </row>
    <row r="62" spans="1:16" ht="15" customHeight="1" x14ac:dyDescent="0.25">
      <c r="A62" s="15"/>
      <c r="B62" s="353"/>
      <c r="C62" s="352"/>
      <c r="D62" s="352"/>
      <c r="E62" s="351"/>
      <c r="G62" s="59"/>
    </row>
    <row r="63" spans="1:16" ht="15" customHeight="1" x14ac:dyDescent="0.25">
      <c r="A63" s="15"/>
      <c r="B63" s="353"/>
      <c r="C63" s="357"/>
      <c r="D63" s="357"/>
      <c r="E63" s="351"/>
      <c r="G63" s="152"/>
    </row>
    <row r="64" spans="1:16" ht="15" customHeight="1" x14ac:dyDescent="0.25">
      <c r="A64" s="15"/>
      <c r="B64" s="353"/>
      <c r="C64" s="354"/>
      <c r="D64" s="354"/>
      <c r="E64" s="508"/>
      <c r="I64" s="55"/>
    </row>
    <row r="65" spans="1:26" ht="15" customHeight="1" x14ac:dyDescent="0.25">
      <c r="A65" s="15"/>
      <c r="B65" s="353"/>
      <c r="C65" s="354"/>
      <c r="D65" s="354"/>
      <c r="E65" s="351"/>
      <c r="I65" s="55"/>
      <c r="Y65" s="157"/>
      <c r="Z65" s="154"/>
    </row>
    <row r="66" spans="1:26" ht="21.75" customHeight="1" x14ac:dyDescent="0.25">
      <c r="A66" s="15"/>
      <c r="B66" s="644" t="s">
        <v>152</v>
      </c>
      <c r="C66" s="644"/>
      <c r="D66" s="644"/>
      <c r="E66" s="638"/>
      <c r="Y66" s="157"/>
      <c r="Z66" s="154"/>
    </row>
    <row r="67" spans="1:26" ht="15" customHeight="1" x14ac:dyDescent="0.25">
      <c r="A67" s="15"/>
      <c r="B67" s="353"/>
      <c r="C67" s="354"/>
      <c r="D67" s="354"/>
      <c r="E67" s="351"/>
      <c r="I67" s="3"/>
      <c r="J67" s="3"/>
      <c r="X67" s="704" t="s">
        <v>152</v>
      </c>
      <c r="Y67" s="704"/>
      <c r="Z67" s="704"/>
    </row>
    <row r="68" spans="1:26" ht="15" customHeight="1" x14ac:dyDescent="0.25">
      <c r="A68" s="15"/>
      <c r="B68" s="401" t="s">
        <v>57</v>
      </c>
      <c r="C68" s="346" t="s">
        <v>3</v>
      </c>
      <c r="D68" s="399" t="s">
        <v>96</v>
      </c>
      <c r="E68" s="424"/>
      <c r="G68" s="3"/>
      <c r="I68" s="3"/>
      <c r="L68" s="22"/>
      <c r="M68" s="19"/>
      <c r="P68" s="60"/>
      <c r="Q68" s="60"/>
      <c r="R68" s="60"/>
      <c r="S68" s="60"/>
      <c r="T68" s="60"/>
      <c r="U68" s="60"/>
      <c r="V68" s="157"/>
      <c r="W68" s="166" t="s">
        <v>53</v>
      </c>
      <c r="X68" s="167">
        <v>2694</v>
      </c>
      <c r="Y68" s="168">
        <v>41348401362.579971</v>
      </c>
    </row>
    <row r="69" spans="1:26" ht="14.25" customHeight="1" x14ac:dyDescent="0.25">
      <c r="A69" s="15"/>
      <c r="B69" s="358" t="s">
        <v>53</v>
      </c>
      <c r="C69" s="355">
        <v>2694</v>
      </c>
      <c r="D69" s="349">
        <v>41348401362.579971</v>
      </c>
      <c r="E69" s="424"/>
      <c r="G69" s="3"/>
      <c r="I69" s="3"/>
      <c r="L69" s="22"/>
      <c r="M69" s="19"/>
      <c r="P69" s="60"/>
      <c r="Q69" s="60"/>
      <c r="R69" s="60"/>
      <c r="S69" s="60"/>
      <c r="T69" s="60"/>
      <c r="U69" s="60"/>
      <c r="V69" s="157"/>
      <c r="W69" s="166" t="s">
        <v>54</v>
      </c>
      <c r="X69" s="167">
        <v>2981</v>
      </c>
      <c r="Y69" s="168">
        <v>40620367436.80014</v>
      </c>
    </row>
    <row r="70" spans="1:26" ht="15" customHeight="1" x14ac:dyDescent="0.25">
      <c r="A70" s="15"/>
      <c r="B70" s="359" t="s">
        <v>54</v>
      </c>
      <c r="C70" s="355">
        <v>2981</v>
      </c>
      <c r="D70" s="349">
        <v>40620367436.80014</v>
      </c>
      <c r="E70" s="424"/>
      <c r="G70" s="3"/>
      <c r="I70" s="3"/>
      <c r="L70" s="22"/>
      <c r="M70" s="19"/>
      <c r="P70" s="60"/>
      <c r="Q70" s="60"/>
      <c r="R70" s="60"/>
      <c r="S70" s="60"/>
      <c r="T70" s="60"/>
      <c r="U70" s="60"/>
      <c r="V70" s="157"/>
      <c r="W70" s="166" t="s">
        <v>55</v>
      </c>
      <c r="X70" s="167">
        <v>4100</v>
      </c>
      <c r="Y70" s="168">
        <v>42969300778.270103</v>
      </c>
    </row>
    <row r="71" spans="1:26" ht="15" customHeight="1" x14ac:dyDescent="0.25">
      <c r="A71" s="15"/>
      <c r="B71" s="359" t="s">
        <v>55</v>
      </c>
      <c r="C71" s="355">
        <v>4100</v>
      </c>
      <c r="D71" s="349">
        <v>42969300778.270103</v>
      </c>
      <c r="E71" s="424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64"/>
      <c r="W71" s="159" t="s">
        <v>29</v>
      </c>
      <c r="X71" s="160">
        <f>SUM(X68:X70)</f>
        <v>9775</v>
      </c>
      <c r="Y71" s="161">
        <f>SUM(Y68:Y70)</f>
        <v>124938069577.65021</v>
      </c>
    </row>
    <row r="72" spans="1:26" ht="15" customHeight="1" x14ac:dyDescent="0.25">
      <c r="A72" s="15"/>
      <c r="B72" s="403" t="s">
        <v>6</v>
      </c>
      <c r="C72" s="344">
        <f>SUM(C69:C71)</f>
        <v>9775</v>
      </c>
      <c r="D72" s="400">
        <f>SUM(D69:D71)</f>
        <v>124938069577.65021</v>
      </c>
      <c r="E72" s="424"/>
      <c r="G72" s="3"/>
      <c r="I72" s="3"/>
      <c r="L72" s="22"/>
      <c r="M72" s="19"/>
      <c r="N72" s="60"/>
      <c r="O72" s="22"/>
      <c r="P72" s="23"/>
      <c r="Q72" s="23"/>
      <c r="R72" s="23"/>
      <c r="S72" s="23"/>
      <c r="T72" s="23"/>
      <c r="U72" s="23"/>
      <c r="V72" s="154"/>
      <c r="W72" s="142"/>
      <c r="X72" s="155"/>
      <c r="Y72" s="154"/>
    </row>
    <row r="73" spans="1:26" ht="15" customHeight="1" x14ac:dyDescent="0.25">
      <c r="A73" s="15"/>
      <c r="B73" s="516" t="s">
        <v>280</v>
      </c>
      <c r="C73" s="469"/>
      <c r="D73" s="517"/>
      <c r="E73" s="424"/>
      <c r="G73" s="3"/>
      <c r="I73" s="3"/>
      <c r="L73" s="22"/>
      <c r="M73" s="19"/>
      <c r="N73" s="60"/>
      <c r="O73" s="22"/>
      <c r="P73" s="23"/>
      <c r="Q73" s="23"/>
      <c r="R73" s="23"/>
      <c r="S73" s="23"/>
      <c r="T73" s="23"/>
      <c r="U73" s="23"/>
      <c r="V73" s="154"/>
      <c r="W73" s="142"/>
      <c r="X73" s="155"/>
      <c r="Y73" s="154"/>
    </row>
    <row r="74" spans="1:26" ht="15" customHeight="1" x14ac:dyDescent="0.25">
      <c r="A74" s="15"/>
      <c r="B74" s="424" t="s">
        <v>56</v>
      </c>
      <c r="C74" s="360"/>
      <c r="D74" s="360"/>
      <c r="E74" s="361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55"/>
      <c r="Z74" s="154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55"/>
      <c r="Z75" s="154"/>
    </row>
    <row r="76" spans="1:26" ht="15" customHeight="1" x14ac:dyDescent="0.25">
      <c r="A76" s="15"/>
      <c r="B76" s="645" t="s">
        <v>289</v>
      </c>
      <c r="C76" s="646"/>
      <c r="D76" s="647"/>
      <c r="E76" s="641"/>
      <c r="F76" s="11"/>
      <c r="G76" s="61"/>
      <c r="I76" s="3"/>
      <c r="J76" s="3"/>
      <c r="Q76" s="23"/>
      <c r="R76" s="23"/>
      <c r="S76" s="23"/>
      <c r="T76" s="23"/>
      <c r="U76" s="23"/>
      <c r="V76" s="23"/>
      <c r="Y76" s="155"/>
      <c r="Z76" s="154"/>
    </row>
    <row r="77" spans="1:26" ht="15" customHeight="1" x14ac:dyDescent="0.25">
      <c r="A77" s="15"/>
      <c r="B77" s="518" t="s">
        <v>53</v>
      </c>
      <c r="C77" s="648" t="s">
        <v>290</v>
      </c>
      <c r="D77" s="648"/>
      <c r="E77" s="642"/>
      <c r="G77" s="19"/>
      <c r="H77" s="19"/>
      <c r="Q77" s="23"/>
      <c r="R77" s="23"/>
      <c r="S77" s="23"/>
      <c r="T77" s="23"/>
      <c r="U77" s="23"/>
      <c r="V77" s="23"/>
      <c r="X77" s="169"/>
      <c r="Y77" s="155"/>
      <c r="Z77" s="154"/>
    </row>
    <row r="78" spans="1:26" ht="26.25" customHeight="1" x14ac:dyDescent="0.25">
      <c r="A78" s="15"/>
      <c r="B78" s="519" t="s">
        <v>54</v>
      </c>
      <c r="C78" s="649" t="s">
        <v>291</v>
      </c>
      <c r="D78" s="649"/>
      <c r="E78" s="643"/>
      <c r="G78" s="19"/>
      <c r="H78" s="19"/>
      <c r="Q78" s="23"/>
      <c r="R78" s="23"/>
      <c r="S78" s="23"/>
      <c r="T78" s="23"/>
      <c r="U78" s="23"/>
      <c r="V78" s="23"/>
      <c r="Y78" s="155"/>
      <c r="Z78" s="154"/>
    </row>
    <row r="79" spans="1:26" ht="48.75" customHeight="1" x14ac:dyDescent="0.25">
      <c r="A79" s="15"/>
      <c r="B79" s="519" t="s">
        <v>55</v>
      </c>
      <c r="C79" s="650" t="s">
        <v>292</v>
      </c>
      <c r="D79" s="650"/>
      <c r="E79" s="643"/>
      <c r="G79" s="19"/>
      <c r="H79" s="19"/>
      <c r="Q79" s="23"/>
      <c r="R79" s="23"/>
      <c r="S79" s="23"/>
      <c r="T79" s="23"/>
      <c r="U79" s="23"/>
      <c r="V79" s="23"/>
      <c r="Y79" s="155"/>
      <c r="Z79" s="154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55"/>
      <c r="Z80" s="154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55"/>
    </row>
    <row r="82" spans="1:25" ht="15" customHeight="1" x14ac:dyDescent="0.25">
      <c r="A82" s="15"/>
      <c r="G82" s="19"/>
      <c r="H82" s="19"/>
      <c r="X82" s="154"/>
    </row>
    <row r="83" spans="1:25" ht="26.25" customHeight="1" x14ac:dyDescent="0.25">
      <c r="A83" s="26"/>
      <c r="B83" s="644" t="s">
        <v>154</v>
      </c>
      <c r="C83" s="644"/>
      <c r="D83" s="644"/>
      <c r="E83" s="638"/>
      <c r="G83" s="31"/>
      <c r="H83" s="19"/>
      <c r="X83" s="154"/>
    </row>
    <row r="84" spans="1:25" x14ac:dyDescent="0.25">
      <c r="A84" s="26"/>
      <c r="B84" s="362"/>
      <c r="C84" s="363"/>
      <c r="D84" s="363"/>
      <c r="G84" s="31"/>
      <c r="H84" s="19"/>
    </row>
    <row r="85" spans="1:25" ht="23.25" customHeight="1" x14ac:dyDescent="0.25">
      <c r="A85" s="15"/>
      <c r="B85" s="416" t="s">
        <v>153</v>
      </c>
      <c r="C85" s="346" t="s">
        <v>3</v>
      </c>
      <c r="D85" s="399" t="s">
        <v>96</v>
      </c>
      <c r="G85" s="19"/>
      <c r="H85" s="19"/>
      <c r="L85" s="22"/>
      <c r="M85" s="19"/>
      <c r="P85" s="22"/>
      <c r="V85" s="154"/>
      <c r="W85" s="705" t="s">
        <v>154</v>
      </c>
      <c r="X85" s="705"/>
      <c r="Y85" s="705"/>
    </row>
    <row r="86" spans="1:25" ht="30" customHeight="1" x14ac:dyDescent="0.25">
      <c r="A86" s="15"/>
      <c r="B86" s="364" t="s">
        <v>105</v>
      </c>
      <c r="C86" s="355">
        <f t="shared" ref="C86:C92" si="2">+X87</f>
        <v>657</v>
      </c>
      <c r="D86" s="349">
        <f>+Y87/1000000</f>
        <v>5394.3540000000003</v>
      </c>
      <c r="G86" s="19"/>
      <c r="H86" s="19"/>
      <c r="L86" s="22"/>
      <c r="M86" s="19"/>
      <c r="P86" s="22"/>
      <c r="V86" s="154"/>
      <c r="W86" s="243" t="s">
        <v>10</v>
      </c>
      <c r="X86" s="244" t="s">
        <v>5</v>
      </c>
      <c r="Y86" s="243" t="s">
        <v>4</v>
      </c>
    </row>
    <row r="87" spans="1:25" ht="30" customHeight="1" x14ac:dyDescent="0.35">
      <c r="A87" s="15"/>
      <c r="B87" s="355" t="s">
        <v>106</v>
      </c>
      <c r="C87" s="355">
        <f t="shared" si="2"/>
        <v>713</v>
      </c>
      <c r="D87" s="349">
        <f t="shared" ref="D87:D92" si="3">+Y88/1000000</f>
        <v>6395.049</v>
      </c>
      <c r="G87" s="19"/>
      <c r="H87" s="19"/>
      <c r="L87" s="22"/>
      <c r="M87" s="19"/>
      <c r="P87" s="22"/>
      <c r="V87" s="154"/>
      <c r="W87" s="302" t="s">
        <v>105</v>
      </c>
      <c r="X87" s="303">
        <v>657</v>
      </c>
      <c r="Y87" s="304">
        <v>5394354000</v>
      </c>
    </row>
    <row r="88" spans="1:25" ht="30" customHeight="1" x14ac:dyDescent="0.35">
      <c r="B88" s="364" t="s">
        <v>14</v>
      </c>
      <c r="C88" s="355">
        <f t="shared" si="2"/>
        <v>932</v>
      </c>
      <c r="D88" s="349">
        <f t="shared" si="3"/>
        <v>8727.6219999999994</v>
      </c>
      <c r="G88" s="19"/>
      <c r="H88" s="19"/>
      <c r="L88" s="22"/>
      <c r="M88" s="19"/>
      <c r="P88" s="22"/>
      <c r="V88" s="154"/>
      <c r="W88" s="302" t="s">
        <v>106</v>
      </c>
      <c r="X88" s="303">
        <v>713</v>
      </c>
      <c r="Y88" s="304">
        <v>6395049000</v>
      </c>
    </row>
    <row r="89" spans="1:25" ht="30" customHeight="1" x14ac:dyDescent="0.35">
      <c r="A89" s="15"/>
      <c r="B89" s="355" t="s">
        <v>15</v>
      </c>
      <c r="C89" s="355">
        <f t="shared" si="2"/>
        <v>468</v>
      </c>
      <c r="D89" s="349">
        <f t="shared" si="3"/>
        <v>4360.9309999999996</v>
      </c>
      <c r="G89" s="19"/>
      <c r="H89" s="19"/>
      <c r="L89" s="22"/>
      <c r="M89" s="19"/>
      <c r="P89" s="22"/>
      <c r="V89" s="154"/>
      <c r="W89" s="302" t="s">
        <v>14</v>
      </c>
      <c r="X89" s="303">
        <v>932</v>
      </c>
      <c r="Y89" s="304">
        <v>8727622000</v>
      </c>
    </row>
    <row r="90" spans="1:25" ht="30" customHeight="1" x14ac:dyDescent="0.35">
      <c r="A90" s="15"/>
      <c r="B90" s="364" t="s">
        <v>16</v>
      </c>
      <c r="C90" s="355">
        <f t="shared" si="2"/>
        <v>1523</v>
      </c>
      <c r="D90" s="349">
        <f t="shared" si="3"/>
        <v>14336.656999999999</v>
      </c>
      <c r="G90" s="19"/>
      <c r="H90" s="19"/>
      <c r="L90" s="22"/>
      <c r="M90" s="19"/>
      <c r="P90" s="22"/>
      <c r="V90" s="154"/>
      <c r="W90" s="302" t="s">
        <v>15</v>
      </c>
      <c r="X90" s="303">
        <v>468</v>
      </c>
      <c r="Y90" s="304">
        <v>4360931000</v>
      </c>
    </row>
    <row r="91" spans="1:25" ht="30" customHeight="1" x14ac:dyDescent="0.35">
      <c r="A91" s="15"/>
      <c r="B91" s="355" t="s">
        <v>18</v>
      </c>
      <c r="C91" s="355">
        <f t="shared" si="2"/>
        <v>1240</v>
      </c>
      <c r="D91" s="349">
        <f t="shared" si="3"/>
        <v>11585.439</v>
      </c>
      <c r="G91" s="19"/>
      <c r="H91" s="19"/>
      <c r="L91" s="22"/>
      <c r="M91" s="19"/>
      <c r="P91" s="22"/>
      <c r="V91" s="154"/>
      <c r="W91" s="302" t="s">
        <v>16</v>
      </c>
      <c r="X91" s="303">
        <v>1523</v>
      </c>
      <c r="Y91" s="304">
        <v>14336657000</v>
      </c>
    </row>
    <row r="92" spans="1:25" ht="30" customHeight="1" x14ac:dyDescent="0.35">
      <c r="A92" s="15"/>
      <c r="B92" s="364" t="s">
        <v>17</v>
      </c>
      <c r="C92" s="355">
        <f t="shared" si="2"/>
        <v>1769</v>
      </c>
      <c r="D92" s="349">
        <f t="shared" si="3"/>
        <v>16640.085999999999</v>
      </c>
      <c r="G92" s="19"/>
      <c r="H92" s="19"/>
      <c r="L92" s="22"/>
      <c r="M92" s="19"/>
      <c r="P92" s="22"/>
      <c r="V92" s="154"/>
      <c r="W92" s="302" t="s">
        <v>18</v>
      </c>
      <c r="X92" s="303">
        <v>1240</v>
      </c>
      <c r="Y92" s="304">
        <v>11585439000</v>
      </c>
    </row>
    <row r="93" spans="1:25" x14ac:dyDescent="0.35">
      <c r="A93" s="15"/>
      <c r="B93" s="404" t="s">
        <v>6</v>
      </c>
      <c r="C93" s="344">
        <f>SUM(C86:C92)</f>
        <v>7302</v>
      </c>
      <c r="D93" s="400">
        <f>SUM(D86:D92)</f>
        <v>67440.137999999992</v>
      </c>
      <c r="G93" s="19"/>
      <c r="H93" s="19"/>
      <c r="L93" s="22"/>
      <c r="M93" s="19"/>
      <c r="P93" s="22"/>
      <c r="V93" s="154"/>
      <c r="W93" s="302" t="s">
        <v>17</v>
      </c>
      <c r="X93" s="303">
        <v>1769</v>
      </c>
      <c r="Y93" s="304">
        <v>16640086000</v>
      </c>
    </row>
    <row r="94" spans="1:25" x14ac:dyDescent="0.25">
      <c r="A94" s="15"/>
      <c r="G94" s="19"/>
      <c r="H94" s="19"/>
      <c r="W94" s="245"/>
      <c r="X94" s="247">
        <f>SUM(X87:X93)</f>
        <v>7302</v>
      </c>
      <c r="Y94" s="246">
        <f>SUM(Y87:Y93)</f>
        <v>67440138000</v>
      </c>
    </row>
    <row r="95" spans="1:25" x14ac:dyDescent="0.25">
      <c r="A95" s="15"/>
      <c r="G95" s="19"/>
      <c r="H95" s="19"/>
    </row>
    <row r="96" spans="1:25" x14ac:dyDescent="0.25">
      <c r="A96" s="26"/>
      <c r="B96" s="362"/>
      <c r="C96" s="363"/>
      <c r="D96" s="363"/>
      <c r="G96" s="31"/>
      <c r="H96" s="31"/>
      <c r="I96" s="31"/>
      <c r="J96" s="31"/>
    </row>
    <row r="97" spans="1:28" ht="27" customHeight="1" x14ac:dyDescent="0.25">
      <c r="A97" s="26"/>
      <c r="B97" s="644" t="s">
        <v>155</v>
      </c>
      <c r="C97" s="644"/>
      <c r="D97" s="644"/>
      <c r="E97" s="638"/>
      <c r="G97" s="31"/>
      <c r="H97" s="31"/>
      <c r="I97" s="31"/>
      <c r="J97" s="31"/>
      <c r="W97" s="706" t="s">
        <v>155</v>
      </c>
      <c r="X97" s="706"/>
      <c r="Y97" s="706"/>
      <c r="AA97" s="19"/>
    </row>
    <row r="98" spans="1:28" ht="12.75" customHeight="1" x14ac:dyDescent="0.25">
      <c r="A98" s="26"/>
      <c r="B98" s="362"/>
      <c r="C98" s="363"/>
      <c r="D98" s="640"/>
      <c r="G98" s="31"/>
      <c r="H98" s="31"/>
      <c r="I98" s="31"/>
      <c r="J98" s="31"/>
      <c r="W98" s="706"/>
      <c r="X98" s="706"/>
      <c r="Y98" s="706"/>
      <c r="AA98" s="19"/>
    </row>
    <row r="99" spans="1:28" ht="31.5" customHeight="1" x14ac:dyDescent="0.25">
      <c r="A99" s="15"/>
      <c r="B99" s="416" t="s">
        <v>107</v>
      </c>
      <c r="C99" s="346" t="s">
        <v>3</v>
      </c>
      <c r="D99" s="399" t="s">
        <v>96</v>
      </c>
      <c r="F99" s="31"/>
      <c r="G99" s="31"/>
      <c r="H99" s="31"/>
      <c r="I99" s="31"/>
      <c r="L99" s="22"/>
      <c r="M99" s="19"/>
      <c r="P99" s="22"/>
      <c r="V99" s="154"/>
      <c r="W99" s="248" t="s">
        <v>10</v>
      </c>
      <c r="X99" s="251" t="s">
        <v>5</v>
      </c>
      <c r="Y99" s="248" t="s">
        <v>4</v>
      </c>
      <c r="AA99" s="19"/>
      <c r="AB99" s="16"/>
    </row>
    <row r="100" spans="1:28" s="35" customFormat="1" ht="30" customHeight="1" x14ac:dyDescent="0.35">
      <c r="A100" s="33"/>
      <c r="B100" s="364" t="s">
        <v>105</v>
      </c>
      <c r="C100" s="355">
        <f t="shared" ref="C100:C106" si="4">+X100</f>
        <v>278</v>
      </c>
      <c r="D100" s="365">
        <f t="shared" ref="D100:D106" si="5">+Y100/1000000</f>
        <v>9864.3573561600006</v>
      </c>
      <c r="E100" s="355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0"/>
      <c r="W100" s="302" t="s">
        <v>105</v>
      </c>
      <c r="X100" s="303">
        <v>278</v>
      </c>
      <c r="Y100" s="304">
        <v>9864357356.1599998</v>
      </c>
      <c r="Z100" s="139"/>
      <c r="AA100" s="19"/>
      <c r="AB100" s="16"/>
    </row>
    <row r="101" spans="1:28" s="35" customFormat="1" ht="30" customHeight="1" x14ac:dyDescent="0.35">
      <c r="A101" s="33"/>
      <c r="B101" s="355" t="s">
        <v>106</v>
      </c>
      <c r="C101" s="355">
        <f t="shared" si="4"/>
        <v>412</v>
      </c>
      <c r="D101" s="365">
        <f>+Y101/1000000</f>
        <v>10145.09702743</v>
      </c>
      <c r="E101" s="355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0"/>
      <c r="W101" s="302" t="s">
        <v>106</v>
      </c>
      <c r="X101" s="303">
        <v>412</v>
      </c>
      <c r="Y101" s="304">
        <v>10145097027.43</v>
      </c>
      <c r="Z101" s="139"/>
      <c r="AA101" s="19"/>
      <c r="AB101" s="16"/>
    </row>
    <row r="102" spans="1:28" s="35" customFormat="1" ht="30" customHeight="1" x14ac:dyDescent="0.35">
      <c r="B102" s="364" t="s">
        <v>14</v>
      </c>
      <c r="C102" s="355">
        <f t="shared" si="4"/>
        <v>256</v>
      </c>
      <c r="D102" s="365">
        <f t="shared" si="5"/>
        <v>6542.1366264899998</v>
      </c>
      <c r="E102" s="355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0"/>
      <c r="W102" s="302" t="s">
        <v>14</v>
      </c>
      <c r="X102" s="303">
        <v>256</v>
      </c>
      <c r="Y102" s="304">
        <v>6542136626.4899998</v>
      </c>
      <c r="Z102" s="139"/>
      <c r="AA102" s="19"/>
      <c r="AB102" s="16"/>
    </row>
    <row r="103" spans="1:28" s="35" customFormat="1" ht="30" customHeight="1" x14ac:dyDescent="0.35">
      <c r="A103" s="33"/>
      <c r="B103" s="355" t="s">
        <v>15</v>
      </c>
      <c r="C103" s="355">
        <f t="shared" si="4"/>
        <v>282</v>
      </c>
      <c r="D103" s="365">
        <f t="shared" si="5"/>
        <v>7178.4950936000005</v>
      </c>
      <c r="E103" s="355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0"/>
      <c r="W103" s="302" t="s">
        <v>15</v>
      </c>
      <c r="X103" s="303">
        <v>282</v>
      </c>
      <c r="Y103" s="304">
        <v>7178495093.6000004</v>
      </c>
      <c r="Z103" s="139"/>
      <c r="AA103" s="19"/>
      <c r="AB103" s="16"/>
    </row>
    <row r="104" spans="1:28" s="35" customFormat="1" ht="30" customHeight="1" x14ac:dyDescent="0.35">
      <c r="A104" s="33"/>
      <c r="B104" s="364" t="s">
        <v>16</v>
      </c>
      <c r="C104" s="355">
        <f t="shared" si="4"/>
        <v>320</v>
      </c>
      <c r="D104" s="365">
        <f t="shared" si="5"/>
        <v>5565.9692281899997</v>
      </c>
      <c r="E104" s="355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0"/>
      <c r="W104" s="302" t="s">
        <v>16</v>
      </c>
      <c r="X104" s="303">
        <v>320</v>
      </c>
      <c r="Y104" s="304">
        <v>5565969228.1899996</v>
      </c>
      <c r="Z104" s="139"/>
      <c r="AA104" s="19"/>
      <c r="AB104" s="16"/>
    </row>
    <row r="105" spans="1:28" s="35" customFormat="1" ht="30" customHeight="1" x14ac:dyDescent="0.35">
      <c r="A105" s="33"/>
      <c r="B105" s="355" t="s">
        <v>18</v>
      </c>
      <c r="C105" s="355">
        <f t="shared" si="4"/>
        <v>582</v>
      </c>
      <c r="D105" s="365">
        <f t="shared" si="5"/>
        <v>11230.94466698</v>
      </c>
      <c r="E105" s="355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0"/>
      <c r="W105" s="302" t="s">
        <v>18</v>
      </c>
      <c r="X105" s="303">
        <v>582</v>
      </c>
      <c r="Y105" s="304">
        <v>11230944666.98</v>
      </c>
      <c r="Z105" s="139"/>
      <c r="AA105" s="19"/>
      <c r="AB105" s="16"/>
    </row>
    <row r="106" spans="1:28" s="35" customFormat="1" ht="30" customHeight="1" x14ac:dyDescent="0.35">
      <c r="A106" s="33"/>
      <c r="B106" s="364" t="s">
        <v>17</v>
      </c>
      <c r="C106" s="355">
        <f t="shared" si="4"/>
        <v>343</v>
      </c>
      <c r="D106" s="365">
        <f t="shared" si="5"/>
        <v>6970.9315788000004</v>
      </c>
      <c r="E106" s="355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0"/>
      <c r="W106" s="302" t="s">
        <v>17</v>
      </c>
      <c r="X106" s="303">
        <v>343</v>
      </c>
      <c r="Y106" s="304">
        <v>6970931578.8000002</v>
      </c>
      <c r="Z106" s="139"/>
      <c r="AA106" s="19"/>
      <c r="AB106" s="16"/>
    </row>
    <row r="107" spans="1:28" x14ac:dyDescent="0.25">
      <c r="A107" s="15"/>
      <c r="B107" s="404" t="s">
        <v>6</v>
      </c>
      <c r="C107" s="344">
        <f>SUM(C100:C106)</f>
        <v>2473</v>
      </c>
      <c r="D107" s="400">
        <f>SUM(D100:D106)</f>
        <v>57497.931577650001</v>
      </c>
      <c r="F107" s="31"/>
      <c r="G107" s="31"/>
      <c r="H107" s="31"/>
      <c r="I107" s="31"/>
      <c r="L107" s="22"/>
      <c r="M107" s="19"/>
      <c r="P107" s="22"/>
      <c r="V107" s="154"/>
      <c r="W107" s="245" t="s">
        <v>6</v>
      </c>
      <c r="X107" s="249">
        <f>SUM(X100:X106)</f>
        <v>2473</v>
      </c>
      <c r="Y107" s="250">
        <f>SUM(Y100:Y106)</f>
        <v>57497931577.650009</v>
      </c>
      <c r="AA107" s="19"/>
      <c r="AB107" s="16"/>
    </row>
    <row r="108" spans="1:28" x14ac:dyDescent="0.25">
      <c r="A108" s="15"/>
      <c r="C108" s="366"/>
      <c r="D108" s="366"/>
      <c r="E108" s="367"/>
      <c r="G108" s="31"/>
      <c r="H108" s="31"/>
      <c r="I108" s="31"/>
      <c r="J108" s="31"/>
      <c r="Z108" s="154"/>
    </row>
    <row r="109" spans="1:28" x14ac:dyDescent="0.25">
      <c r="A109" s="26"/>
      <c r="B109" s="362"/>
      <c r="C109" s="363"/>
      <c r="D109" s="363"/>
      <c r="E109" s="368"/>
      <c r="G109" s="31"/>
      <c r="H109" s="31"/>
      <c r="I109" s="31"/>
      <c r="J109" s="31"/>
      <c r="Z109" s="154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54"/>
    </row>
    <row r="111" spans="1:28" ht="26.25" customHeight="1" x14ac:dyDescent="0.25">
      <c r="A111" s="26"/>
      <c r="B111" s="644" t="s">
        <v>156</v>
      </c>
      <c r="C111" s="644"/>
      <c r="D111" s="644"/>
      <c r="E111" s="638"/>
      <c r="G111" s="31"/>
      <c r="H111" s="31"/>
      <c r="I111" s="31"/>
      <c r="J111" s="31"/>
      <c r="Z111" s="154"/>
    </row>
    <row r="112" spans="1:28" x14ac:dyDescent="0.25">
      <c r="A112" s="15"/>
      <c r="B112" s="53"/>
      <c r="G112" s="31"/>
      <c r="H112" s="31"/>
      <c r="I112" s="31"/>
      <c r="J112" s="31"/>
      <c r="Z112" s="154"/>
    </row>
    <row r="113" spans="1:25" ht="15" customHeight="1" x14ac:dyDescent="0.25">
      <c r="A113" s="15"/>
      <c r="B113" s="405" t="s">
        <v>108</v>
      </c>
      <c r="C113" s="346" t="s">
        <v>3</v>
      </c>
      <c r="D113" s="399" t="s">
        <v>96</v>
      </c>
      <c r="G113" s="31"/>
      <c r="H113" s="31"/>
      <c r="I113" s="31"/>
      <c r="L113" s="22"/>
      <c r="M113" s="19"/>
      <c r="P113" s="22"/>
      <c r="V113" s="154"/>
      <c r="W113" s="142"/>
      <c r="Y113" s="154"/>
    </row>
    <row r="114" spans="1:25" s="35" customFormat="1" ht="30" customHeight="1" x14ac:dyDescent="0.25">
      <c r="A114" s="33"/>
      <c r="B114" s="364" t="s">
        <v>105</v>
      </c>
      <c r="C114" s="355">
        <f>+C86+C100</f>
        <v>935</v>
      </c>
      <c r="D114" s="365">
        <f>+D86+D100</f>
        <v>15258.711356160002</v>
      </c>
      <c r="E114" s="355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0"/>
      <c r="W114" s="139"/>
      <c r="X114" s="139"/>
      <c r="Y114" s="140"/>
    </row>
    <row r="115" spans="1:25" s="35" customFormat="1" ht="30" customHeight="1" x14ac:dyDescent="0.25">
      <c r="A115" s="33"/>
      <c r="B115" s="355" t="s">
        <v>106</v>
      </c>
      <c r="C115" s="355">
        <f t="shared" ref="C115:C120" si="6">+C87+C101</f>
        <v>1125</v>
      </c>
      <c r="D115" s="365">
        <f t="shared" ref="D115:D120" si="7">+D87+D101</f>
        <v>16540.146027430001</v>
      </c>
      <c r="E115" s="355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0"/>
      <c r="W115" s="139"/>
      <c r="X115" s="139"/>
      <c r="Y115" s="140"/>
    </row>
    <row r="116" spans="1:25" s="35" customFormat="1" ht="30" customHeight="1" x14ac:dyDescent="0.25">
      <c r="B116" s="364" t="s">
        <v>14</v>
      </c>
      <c r="C116" s="355">
        <f>+C88+C102</f>
        <v>1188</v>
      </c>
      <c r="D116" s="365">
        <f t="shared" si="7"/>
        <v>15269.758626489998</v>
      </c>
      <c r="E116" s="355"/>
      <c r="G116" s="41"/>
      <c r="H116" s="41"/>
      <c r="I116" s="41"/>
      <c r="L116" s="42"/>
      <c r="N116" s="395"/>
      <c r="P116" s="42"/>
      <c r="Q116" s="42"/>
      <c r="R116" s="42"/>
      <c r="S116" s="42"/>
      <c r="T116" s="42"/>
      <c r="U116" s="42"/>
      <c r="V116" s="140"/>
      <c r="W116" s="139"/>
      <c r="X116" s="139"/>
      <c r="Y116" s="140"/>
    </row>
    <row r="117" spans="1:25" s="35" customFormat="1" ht="30" customHeight="1" x14ac:dyDescent="0.25">
      <c r="A117" s="33"/>
      <c r="B117" s="355" t="s">
        <v>15</v>
      </c>
      <c r="C117" s="355">
        <f t="shared" si="6"/>
        <v>750</v>
      </c>
      <c r="D117" s="365">
        <f t="shared" si="7"/>
        <v>11539.426093599999</v>
      </c>
      <c r="E117" s="355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0"/>
      <c r="W117" s="139"/>
      <c r="X117" s="139"/>
      <c r="Y117" s="140"/>
    </row>
    <row r="118" spans="1:25" s="35" customFormat="1" ht="30" customHeight="1" x14ac:dyDescent="0.25">
      <c r="A118" s="33"/>
      <c r="B118" s="364" t="s">
        <v>16</v>
      </c>
      <c r="C118" s="355">
        <f t="shared" si="6"/>
        <v>1843</v>
      </c>
      <c r="D118" s="365">
        <f t="shared" si="7"/>
        <v>19902.626228189998</v>
      </c>
      <c r="E118" s="355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0"/>
      <c r="W118" s="139"/>
      <c r="X118" s="139"/>
      <c r="Y118" s="140"/>
    </row>
    <row r="119" spans="1:25" s="35" customFormat="1" ht="30" customHeight="1" x14ac:dyDescent="0.25">
      <c r="A119" s="33"/>
      <c r="B119" s="355" t="s">
        <v>18</v>
      </c>
      <c r="C119" s="355">
        <f t="shared" si="6"/>
        <v>1822</v>
      </c>
      <c r="D119" s="365">
        <f t="shared" si="7"/>
        <v>22816.38366698</v>
      </c>
      <c r="E119" s="355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0"/>
      <c r="W119" s="139"/>
      <c r="X119" s="139"/>
      <c r="Y119" s="140"/>
    </row>
    <row r="120" spans="1:25" s="35" customFormat="1" ht="30" customHeight="1" x14ac:dyDescent="0.25">
      <c r="A120" s="33"/>
      <c r="B120" s="364" t="s">
        <v>17</v>
      </c>
      <c r="C120" s="355">
        <f t="shared" si="6"/>
        <v>2112</v>
      </c>
      <c r="D120" s="365">
        <f t="shared" si="7"/>
        <v>23611.017578799998</v>
      </c>
      <c r="E120" s="355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0"/>
      <c r="W120" s="139"/>
      <c r="X120" s="139"/>
      <c r="Y120" s="140"/>
    </row>
    <row r="121" spans="1:25" s="35" customFormat="1" x14ac:dyDescent="0.25">
      <c r="A121" s="33"/>
      <c r="B121" s="406" t="s">
        <v>6</v>
      </c>
      <c r="C121" s="344">
        <f>SUM(C114:C120)</f>
        <v>9775</v>
      </c>
      <c r="D121" s="400">
        <f>SUM(D114:D120)</f>
        <v>124938.06957764999</v>
      </c>
      <c r="E121" s="355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0"/>
      <c r="W121" s="139"/>
      <c r="X121" s="139"/>
      <c r="Y121" s="140"/>
    </row>
    <row r="122" spans="1:25" ht="15" customHeight="1" x14ac:dyDescent="0.25">
      <c r="A122" s="15"/>
      <c r="C122" s="366"/>
      <c r="D122" s="366"/>
      <c r="E122" s="367"/>
      <c r="G122" s="19"/>
      <c r="H122" s="31"/>
      <c r="I122" s="31"/>
      <c r="J122" s="31"/>
      <c r="Q122" s="52"/>
      <c r="R122" s="52"/>
      <c r="S122" s="52"/>
      <c r="T122" s="52"/>
      <c r="U122" s="52"/>
      <c r="V122" s="52"/>
      <c r="W122" s="140"/>
      <c r="X122" s="139"/>
      <c r="Y122" s="139"/>
    </row>
    <row r="123" spans="1:25" ht="15" customHeight="1" x14ac:dyDescent="0.25">
      <c r="A123" s="15"/>
      <c r="B123" s="369"/>
      <c r="C123" s="366"/>
      <c r="D123" s="366"/>
      <c r="E123" s="367"/>
      <c r="G123" s="19"/>
      <c r="H123" s="31"/>
      <c r="I123" s="31"/>
      <c r="J123" s="31"/>
      <c r="Q123" s="52"/>
      <c r="R123" s="52"/>
      <c r="S123" s="52"/>
      <c r="T123" s="52"/>
      <c r="U123" s="52"/>
      <c r="V123" s="52"/>
      <c r="W123" s="140"/>
      <c r="X123" s="139"/>
      <c r="Y123" s="139"/>
    </row>
    <row r="124" spans="1:25" ht="15" customHeight="1" x14ac:dyDescent="0.25">
      <c r="A124" s="15"/>
      <c r="G124" s="19"/>
      <c r="H124" s="31"/>
      <c r="I124" s="31"/>
      <c r="J124" s="31"/>
      <c r="W124" s="140"/>
      <c r="X124" s="139"/>
      <c r="Y124" s="139"/>
    </row>
    <row r="125" spans="1:25" ht="26.25" customHeight="1" x14ac:dyDescent="0.25">
      <c r="A125" s="26"/>
      <c r="B125" s="644" t="s">
        <v>157</v>
      </c>
      <c r="C125" s="644"/>
      <c r="D125" s="644"/>
      <c r="E125" s="638"/>
      <c r="H125" s="12"/>
      <c r="I125" s="12"/>
      <c r="J125" s="12"/>
      <c r="X125" s="154"/>
      <c r="Y125" s="154"/>
    </row>
    <row r="126" spans="1:25" x14ac:dyDescent="0.25">
      <c r="A126" s="15"/>
      <c r="H126" s="12"/>
      <c r="I126" s="12"/>
      <c r="J126" s="12"/>
      <c r="X126" s="154"/>
      <c r="Y126" s="154"/>
    </row>
    <row r="127" spans="1:25" ht="15" customHeight="1" x14ac:dyDescent="0.35">
      <c r="A127" s="15"/>
      <c r="B127" s="405" t="s">
        <v>19</v>
      </c>
      <c r="C127" s="346" t="s">
        <v>3</v>
      </c>
      <c r="D127" s="399" t="s">
        <v>96</v>
      </c>
      <c r="E127" s="369"/>
      <c r="F127" s="12"/>
      <c r="H127" s="12"/>
      <c r="I127" s="12"/>
      <c r="L127" s="22"/>
      <c r="M127" s="19"/>
      <c r="P127" s="22"/>
      <c r="V127" s="154"/>
      <c r="W127" s="382" t="s">
        <v>114</v>
      </c>
      <c r="X127" s="382" t="s">
        <v>5</v>
      </c>
      <c r="Y127" s="382" t="s">
        <v>43</v>
      </c>
    </row>
    <row r="128" spans="1:25" ht="30" customHeight="1" x14ac:dyDescent="0.35">
      <c r="A128" s="15"/>
      <c r="B128" s="370" t="s">
        <v>20</v>
      </c>
      <c r="C128" s="355">
        <f>X136</f>
        <v>2433</v>
      </c>
      <c r="D128" s="365">
        <f>Y136/1000000</f>
        <v>48433.113020069999</v>
      </c>
      <c r="E128" s="369"/>
      <c r="F128" s="12"/>
      <c r="H128" s="12"/>
      <c r="I128" s="12"/>
      <c r="L128" s="22"/>
      <c r="M128" s="19"/>
      <c r="N128" s="67"/>
      <c r="P128" s="22"/>
      <c r="V128" s="154"/>
      <c r="W128" s="328" t="s">
        <v>113</v>
      </c>
      <c r="X128" s="391">
        <v>578</v>
      </c>
      <c r="Y128" s="392">
        <v>5451638518.0100002</v>
      </c>
    </row>
    <row r="129" spans="1:28" s="35" customFormat="1" ht="30" customHeight="1" x14ac:dyDescent="0.35">
      <c r="A129" s="33"/>
      <c r="B129" s="370" t="s">
        <v>21</v>
      </c>
      <c r="C129" s="355">
        <f>X129</f>
        <v>5914</v>
      </c>
      <c r="D129" s="365">
        <f>Y129/1000000</f>
        <v>61209.345352169999</v>
      </c>
      <c r="E129" s="355"/>
      <c r="L129" s="42"/>
      <c r="N129" s="128"/>
      <c r="P129" s="42"/>
      <c r="Q129" s="42"/>
      <c r="R129" s="42"/>
      <c r="S129" s="42"/>
      <c r="T129" s="42"/>
      <c r="U129" s="42"/>
      <c r="V129" s="157"/>
      <c r="W129" s="328" t="s">
        <v>98</v>
      </c>
      <c r="X129" s="391">
        <v>5914</v>
      </c>
      <c r="Y129" s="392">
        <v>61209345352.169998</v>
      </c>
      <c r="Z129" s="142"/>
      <c r="AA129" s="19"/>
      <c r="AB129" s="19"/>
    </row>
    <row r="130" spans="1:28" s="35" customFormat="1" ht="30" customHeight="1" x14ac:dyDescent="0.35">
      <c r="A130" s="33"/>
      <c r="B130" s="370" t="s">
        <v>22</v>
      </c>
      <c r="C130" s="355">
        <f>X132</f>
        <v>632</v>
      </c>
      <c r="D130" s="365">
        <f>Y132/1000000</f>
        <v>7228.8066693800001</v>
      </c>
      <c r="E130" s="355"/>
      <c r="L130" s="42"/>
      <c r="N130" s="128"/>
      <c r="P130" s="42"/>
      <c r="Q130" s="42"/>
      <c r="R130" s="42"/>
      <c r="S130" s="42"/>
      <c r="T130" s="42"/>
      <c r="U130" s="42"/>
      <c r="V130" s="157"/>
      <c r="W130" s="328" t="s">
        <v>204</v>
      </c>
      <c r="X130" s="391">
        <v>49</v>
      </c>
      <c r="Y130" s="392">
        <v>521355916.44999999</v>
      </c>
      <c r="Z130" s="142"/>
      <c r="AA130" s="19"/>
      <c r="AB130" s="19"/>
    </row>
    <row r="131" spans="1:28" s="35" customFormat="1" ht="30" customHeight="1" x14ac:dyDescent="0.35">
      <c r="A131" s="33"/>
      <c r="B131" s="370" t="s">
        <v>23</v>
      </c>
      <c r="C131" s="355">
        <f>X128</f>
        <v>578</v>
      </c>
      <c r="D131" s="365">
        <f>Y128/1000000</f>
        <v>5451.6385180100006</v>
      </c>
      <c r="E131" s="355"/>
      <c r="L131" s="42"/>
      <c r="N131" s="128"/>
      <c r="P131" s="42"/>
      <c r="Q131" s="42"/>
      <c r="R131" s="42"/>
      <c r="S131" s="42"/>
      <c r="T131" s="42"/>
      <c r="U131" s="42"/>
      <c r="V131" s="157"/>
      <c r="W131" s="328" t="s">
        <v>115</v>
      </c>
      <c r="X131" s="391">
        <v>160</v>
      </c>
      <c r="Y131" s="392">
        <v>1854611610.3699999</v>
      </c>
      <c r="Z131" s="142"/>
      <c r="AA131" s="19"/>
      <c r="AB131" s="19"/>
    </row>
    <row r="132" spans="1:28" s="35" customFormat="1" ht="30" customHeight="1" x14ac:dyDescent="0.35">
      <c r="A132" s="33"/>
      <c r="B132" s="370" t="s">
        <v>109</v>
      </c>
      <c r="C132" s="355">
        <f>X130+X131+X133+X134</f>
        <v>217</v>
      </c>
      <c r="D132" s="365">
        <f>(Y130+Y131+Y133+Y134)/1000000</f>
        <v>2609.89301802</v>
      </c>
      <c r="E132" s="355"/>
      <c r="L132" s="42"/>
      <c r="N132" s="115"/>
      <c r="P132" s="42"/>
      <c r="Q132" s="42"/>
      <c r="R132" s="42"/>
      <c r="S132" s="42"/>
      <c r="T132" s="42"/>
      <c r="U132" s="42"/>
      <c r="V132" s="157"/>
      <c r="W132" s="328" t="s">
        <v>99</v>
      </c>
      <c r="X132" s="391">
        <v>632</v>
      </c>
      <c r="Y132" s="392">
        <v>7228806669.3800001</v>
      </c>
      <c r="Z132" s="142"/>
      <c r="AA132" s="19"/>
      <c r="AB132" s="19"/>
    </row>
    <row r="133" spans="1:28" s="35" customFormat="1" x14ac:dyDescent="0.35">
      <c r="A133" s="33"/>
      <c r="B133" s="370" t="s">
        <v>110</v>
      </c>
      <c r="C133" s="355">
        <v>0</v>
      </c>
      <c r="D133" s="365">
        <v>0</v>
      </c>
      <c r="E133" s="355"/>
      <c r="L133" s="42"/>
      <c r="N133" s="42"/>
      <c r="P133" s="42"/>
      <c r="Q133" s="42"/>
      <c r="R133" s="42"/>
      <c r="S133" s="42"/>
      <c r="T133" s="42"/>
      <c r="U133" s="42"/>
      <c r="V133" s="157"/>
      <c r="W133" s="328" t="s">
        <v>120</v>
      </c>
      <c r="X133" s="391">
        <v>6</v>
      </c>
      <c r="Y133" s="392">
        <v>184602306.09</v>
      </c>
      <c r="Z133" s="142"/>
      <c r="AA133" s="19"/>
      <c r="AB133" s="19"/>
    </row>
    <row r="134" spans="1:28" s="35" customFormat="1" ht="30" customHeight="1" x14ac:dyDescent="0.35">
      <c r="A134" s="33"/>
      <c r="B134" s="370" t="s">
        <v>198</v>
      </c>
      <c r="C134" s="355">
        <f>X135</f>
        <v>1</v>
      </c>
      <c r="D134" s="365">
        <f>Y135</f>
        <v>5273000</v>
      </c>
      <c r="E134" s="355"/>
      <c r="L134" s="42"/>
      <c r="N134" s="128"/>
      <c r="P134" s="42"/>
      <c r="Q134" s="42"/>
      <c r="R134" s="42"/>
      <c r="S134" s="42"/>
      <c r="T134" s="42"/>
      <c r="U134" s="42"/>
      <c r="V134" s="157"/>
      <c r="W134" s="609" t="s">
        <v>506</v>
      </c>
      <c r="X134" s="391">
        <v>2</v>
      </c>
      <c r="Y134" s="392">
        <v>49323185.109999999</v>
      </c>
      <c r="Z134" s="142"/>
      <c r="AA134" s="19"/>
      <c r="AB134" s="19"/>
    </row>
    <row r="135" spans="1:28" s="35" customFormat="1" ht="15" customHeight="1" x14ac:dyDescent="0.35">
      <c r="A135" s="33"/>
      <c r="B135" s="407" t="s">
        <v>6</v>
      </c>
      <c r="C135" s="371">
        <f>SUM(C128:C134)</f>
        <v>9775</v>
      </c>
      <c r="D135" s="408">
        <f>D128+D129+D130+D131+D132+D134/1000000</f>
        <v>124938.06957765001</v>
      </c>
      <c r="E135" s="355"/>
      <c r="L135" s="42"/>
      <c r="P135" s="42"/>
      <c r="Q135" s="42"/>
      <c r="R135" s="42"/>
      <c r="S135" s="42"/>
      <c r="T135" s="42"/>
      <c r="U135" s="42"/>
      <c r="V135" s="157"/>
      <c r="W135" s="609" t="s">
        <v>507</v>
      </c>
      <c r="X135" s="391">
        <v>1</v>
      </c>
      <c r="Y135" s="392">
        <v>5273000</v>
      </c>
      <c r="Z135" s="142"/>
      <c r="AA135" s="19"/>
      <c r="AB135" s="19"/>
    </row>
    <row r="136" spans="1:28" ht="15" customHeight="1" x14ac:dyDescent="0.35">
      <c r="A136" s="15"/>
      <c r="F136" s="12"/>
      <c r="H136" s="12"/>
      <c r="I136" s="12"/>
      <c r="J136" s="12"/>
      <c r="W136" s="328" t="s">
        <v>102</v>
      </c>
      <c r="X136" s="391">
        <v>2433</v>
      </c>
      <c r="Y136" s="392">
        <v>48433113020.07</v>
      </c>
    </row>
    <row r="137" spans="1:28" ht="15" customHeight="1" x14ac:dyDescent="0.35">
      <c r="A137" s="15"/>
      <c r="G137" s="152"/>
      <c r="H137" s="12"/>
      <c r="I137" s="12"/>
      <c r="J137" s="12"/>
      <c r="Q137" s="23"/>
      <c r="R137" s="23"/>
      <c r="S137" s="23"/>
      <c r="T137" s="23"/>
      <c r="U137" s="23"/>
      <c r="V137" s="23"/>
      <c r="W137" s="328" t="s">
        <v>6</v>
      </c>
      <c r="X137" s="391">
        <f>SUM(X128:X136)</f>
        <v>9775</v>
      </c>
      <c r="Y137" s="392">
        <f>SUM(Y128:Y136)</f>
        <v>124938069577.64999</v>
      </c>
      <c r="Z137" s="170"/>
    </row>
    <row r="138" spans="1:28" ht="15" customHeight="1" x14ac:dyDescent="0.25">
      <c r="A138" s="15"/>
      <c r="H138" s="12"/>
      <c r="I138" s="12"/>
      <c r="J138" s="12"/>
      <c r="X138" s="154"/>
      <c r="Y138" s="154"/>
      <c r="Z138" s="170"/>
    </row>
    <row r="139" spans="1:28" ht="21" customHeight="1" x14ac:dyDescent="0.25">
      <c r="A139" s="26"/>
      <c r="B139" s="644" t="s">
        <v>158</v>
      </c>
      <c r="C139" s="644"/>
      <c r="D139" s="644"/>
      <c r="E139" s="638"/>
      <c r="H139" s="12"/>
      <c r="I139" s="12"/>
      <c r="J139" s="12"/>
      <c r="X139" s="170"/>
      <c r="Y139" s="170"/>
      <c r="Z139" s="170"/>
    </row>
    <row r="140" spans="1:28" x14ac:dyDescent="0.25">
      <c r="A140" s="15"/>
      <c r="H140" s="12"/>
      <c r="I140" s="12"/>
      <c r="J140" s="12"/>
      <c r="X140" s="170"/>
      <c r="Y140" s="170"/>
      <c r="Z140" s="170"/>
    </row>
    <row r="141" spans="1:28" ht="15" customHeight="1" x14ac:dyDescent="0.25">
      <c r="A141" s="15"/>
      <c r="B141" s="405" t="s">
        <v>24</v>
      </c>
      <c r="C141" s="346" t="s">
        <v>3</v>
      </c>
      <c r="D141" s="409" t="s">
        <v>96</v>
      </c>
      <c r="F141" s="12"/>
      <c r="H141" s="12"/>
      <c r="I141" s="12"/>
      <c r="L141" s="22"/>
      <c r="M141" s="19"/>
      <c r="P141" s="22"/>
      <c r="V141" s="154"/>
      <c r="X141" s="170"/>
      <c r="Y141" s="170"/>
      <c r="AA141" s="19"/>
      <c r="AB141" s="16"/>
    </row>
    <row r="142" spans="1:28" ht="24.75" customHeight="1" x14ac:dyDescent="0.25">
      <c r="A142" s="15"/>
      <c r="B142" s="372" t="s">
        <v>26</v>
      </c>
      <c r="C142" s="355">
        <f t="shared" ref="C142:D144" si="8">X146</f>
        <v>6219</v>
      </c>
      <c r="D142" s="365">
        <f>Y146</f>
        <v>83153445684.970001</v>
      </c>
      <c r="F142" s="12"/>
      <c r="H142" s="12"/>
      <c r="I142" s="12"/>
      <c r="L142" s="22"/>
      <c r="M142" s="19"/>
      <c r="P142" s="22"/>
      <c r="V142" s="154"/>
      <c r="X142" s="170"/>
      <c r="Y142" s="170"/>
      <c r="AA142" s="19"/>
    </row>
    <row r="143" spans="1:28" ht="23.25" customHeight="1" x14ac:dyDescent="0.25">
      <c r="A143" s="15"/>
      <c r="B143" s="372" t="s">
        <v>274</v>
      </c>
      <c r="C143" s="355">
        <f t="shared" si="8"/>
        <v>78</v>
      </c>
      <c r="D143" s="365">
        <f>Y147</f>
        <v>858609859.28999996</v>
      </c>
      <c r="F143" s="12"/>
      <c r="H143" s="12"/>
      <c r="I143" s="12"/>
      <c r="L143" s="22"/>
      <c r="M143" s="19"/>
      <c r="O143" s="5"/>
      <c r="P143" s="22"/>
      <c r="V143" s="154"/>
      <c r="W143" s="142"/>
      <c r="Y143" s="154"/>
      <c r="AA143" s="19"/>
    </row>
    <row r="144" spans="1:28" ht="23.25" customHeight="1" x14ac:dyDescent="0.25">
      <c r="A144" s="15"/>
      <c r="B144" s="372" t="s">
        <v>27</v>
      </c>
      <c r="C144" s="355">
        <f t="shared" si="8"/>
        <v>3478</v>
      </c>
      <c r="D144" s="365">
        <f t="shared" si="8"/>
        <v>40926014033.389999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57"/>
      <c r="W144" s="170"/>
      <c r="X144" s="170"/>
      <c r="Y144" s="170"/>
      <c r="AA144" s="19"/>
    </row>
    <row r="145" spans="1:28" hidden="1" x14ac:dyDescent="0.35">
      <c r="A145" s="15"/>
      <c r="B145" s="372" t="s">
        <v>159</v>
      </c>
      <c r="C145" s="355">
        <v>0</v>
      </c>
      <c r="D145" s="365">
        <v>0</v>
      </c>
      <c r="F145" s="12"/>
      <c r="H145" s="12"/>
      <c r="I145" s="12"/>
      <c r="L145" s="22"/>
      <c r="M145" s="19"/>
      <c r="O145" s="60"/>
      <c r="P145" s="17"/>
      <c r="Q145" s="17"/>
      <c r="R145" s="17"/>
      <c r="S145" s="17"/>
      <c r="T145" s="17"/>
      <c r="U145" s="17"/>
      <c r="V145" s="157"/>
      <c r="W145" s="382" t="s">
        <v>25</v>
      </c>
      <c r="X145" s="382" t="s">
        <v>209</v>
      </c>
      <c r="Y145" s="382" t="s">
        <v>43</v>
      </c>
      <c r="AA145" s="19"/>
      <c r="AB145" s="5"/>
    </row>
    <row r="146" spans="1:28" ht="15" customHeight="1" x14ac:dyDescent="0.35">
      <c r="A146" s="15"/>
      <c r="B146" s="405" t="s">
        <v>6</v>
      </c>
      <c r="C146" s="371">
        <f>SUM(C142:C145)</f>
        <v>9775</v>
      </c>
      <c r="D146" s="408">
        <f>SUM(D142:D145)</f>
        <v>124938069577.64999</v>
      </c>
      <c r="F146" s="12"/>
      <c r="H146" s="12"/>
      <c r="I146" s="12"/>
      <c r="L146" s="22"/>
      <c r="M146" s="19"/>
      <c r="O146" s="60"/>
      <c r="P146" s="17"/>
      <c r="Q146" s="17"/>
      <c r="R146" s="17"/>
      <c r="S146" s="17"/>
      <c r="T146" s="17"/>
      <c r="U146" s="17"/>
      <c r="V146" s="157"/>
      <c r="W146" s="328" t="s">
        <v>95</v>
      </c>
      <c r="X146">
        <v>6219</v>
      </c>
      <c r="Y146" s="390">
        <v>83153445684.970001</v>
      </c>
      <c r="AA146" s="19"/>
      <c r="AB146" s="5"/>
    </row>
    <row r="147" spans="1:28" ht="15" customHeight="1" x14ac:dyDescent="0.35">
      <c r="A147" s="15"/>
      <c r="B147" s="516" t="s">
        <v>280</v>
      </c>
      <c r="C147" s="373"/>
      <c r="D147" s="373"/>
      <c r="E147" s="374"/>
      <c r="H147" s="12"/>
      <c r="I147" s="12"/>
      <c r="J147" s="12"/>
      <c r="W147" s="328" t="s">
        <v>272</v>
      </c>
      <c r="X147" s="391">
        <v>78</v>
      </c>
      <c r="Y147" s="392">
        <v>858609859.28999996</v>
      </c>
      <c r="AB147" s="5"/>
    </row>
    <row r="148" spans="1:28" ht="15" customHeight="1" x14ac:dyDescent="0.25">
      <c r="A148" s="15"/>
      <c r="B148" s="667"/>
      <c r="C148" s="667"/>
      <c r="D148" s="667"/>
      <c r="E148" s="667"/>
      <c r="H148" s="12"/>
      <c r="I148" s="12"/>
      <c r="J148" s="12"/>
      <c r="W148" s="234" t="s">
        <v>94</v>
      </c>
      <c r="X148" s="393">
        <v>3478</v>
      </c>
      <c r="Y148" s="394">
        <v>40926014033.389999</v>
      </c>
      <c r="Z148" s="154"/>
    </row>
    <row r="149" spans="1:28" ht="29.15" customHeight="1" x14ac:dyDescent="0.25">
      <c r="A149" s="15"/>
      <c r="B149" s="667"/>
      <c r="C149" s="667"/>
      <c r="D149" s="667"/>
      <c r="E149" s="667"/>
      <c r="G149" s="63"/>
      <c r="H149" s="12"/>
      <c r="I149" s="12"/>
      <c r="J149" s="12"/>
      <c r="W149" s="233" t="s">
        <v>6</v>
      </c>
      <c r="X149" s="235">
        <f>SUM(X146:X148)</f>
        <v>9775</v>
      </c>
      <c r="Y149" s="236">
        <f>SUM(Y146:Y148)</f>
        <v>124938069577.64999</v>
      </c>
      <c r="AA149" s="143"/>
    </row>
    <row r="150" spans="1:28" ht="18" customHeight="1" x14ac:dyDescent="0.25">
      <c r="A150" s="15"/>
      <c r="B150" s="667"/>
      <c r="C150" s="667"/>
      <c r="D150" s="667"/>
      <c r="E150" s="667"/>
      <c r="H150" s="12"/>
      <c r="I150" s="12"/>
      <c r="J150" s="12"/>
    </row>
    <row r="151" spans="1:28" ht="18" customHeight="1" x14ac:dyDescent="0.25">
      <c r="A151" s="15"/>
      <c r="E151" s="425"/>
      <c r="H151" s="12"/>
      <c r="I151" s="12"/>
      <c r="J151" s="12"/>
      <c r="W151" s="165"/>
    </row>
    <row r="152" spans="1:28" ht="18" customHeight="1" x14ac:dyDescent="0.25">
      <c r="A152" s="15"/>
      <c r="B152" s="426"/>
      <c r="C152" s="427"/>
      <c r="D152" s="427"/>
      <c r="E152" s="361"/>
      <c r="I152" s="64"/>
      <c r="J152" s="62"/>
    </row>
    <row r="153" spans="1:28" ht="18" customHeight="1" x14ac:dyDescent="0.25">
      <c r="A153" s="15"/>
      <c r="B153" s="426"/>
      <c r="C153" s="372"/>
      <c r="D153" s="372"/>
      <c r="E153" s="361"/>
      <c r="I153" s="64"/>
      <c r="J153" s="62"/>
    </row>
    <row r="154" spans="1:28" ht="18" customHeight="1" x14ac:dyDescent="0.25">
      <c r="A154" s="15"/>
      <c r="B154" s="426"/>
      <c r="C154" s="372"/>
      <c r="D154" s="372"/>
      <c r="E154" s="361"/>
      <c r="I154" s="64"/>
      <c r="J154" s="62"/>
    </row>
    <row r="155" spans="1:28" ht="18" customHeight="1" x14ac:dyDescent="0.25">
      <c r="A155" s="15"/>
      <c r="B155" s="426"/>
      <c r="C155" s="372"/>
      <c r="D155" s="372"/>
      <c r="E155" s="425"/>
      <c r="I155" s="64"/>
      <c r="J155" s="12"/>
    </row>
    <row r="156" spans="1:28" ht="26.25" customHeight="1" x14ac:dyDescent="0.25">
      <c r="A156" s="26"/>
      <c r="B156" s="644" t="s">
        <v>184</v>
      </c>
      <c r="C156" s="644"/>
      <c r="D156" s="644"/>
      <c r="E156" s="638"/>
      <c r="J156" s="12"/>
      <c r="Z156" s="154"/>
    </row>
    <row r="157" spans="1:28" ht="15" customHeight="1" x14ac:dyDescent="0.25">
      <c r="A157" s="15"/>
      <c r="E157" s="428"/>
      <c r="J157" s="12"/>
      <c r="Z157" s="266" t="s">
        <v>43</v>
      </c>
    </row>
    <row r="158" spans="1:28" ht="15" customHeight="1" x14ac:dyDescent="0.25">
      <c r="A158" s="26"/>
      <c r="B158" s="429" t="s">
        <v>122</v>
      </c>
      <c r="C158" s="430" t="s">
        <v>3</v>
      </c>
      <c r="D158" s="399" t="s">
        <v>96</v>
      </c>
      <c r="E158" s="2" t="s">
        <v>221</v>
      </c>
      <c r="G158" s="19"/>
      <c r="H158" s="19"/>
      <c r="I158" s="12"/>
      <c r="L158" s="22"/>
      <c r="M158" s="19"/>
      <c r="P158" s="22"/>
      <c r="V158" s="157"/>
      <c r="W158" s="171"/>
      <c r="X158" s="264" t="s">
        <v>57</v>
      </c>
      <c r="Y158" s="265" t="s">
        <v>58</v>
      </c>
      <c r="AA158" s="19"/>
    </row>
    <row r="159" spans="1:28" ht="28.5" customHeight="1" x14ac:dyDescent="0.25">
      <c r="A159" s="15"/>
      <c r="B159" s="431" t="s">
        <v>118</v>
      </c>
      <c r="C159" s="355">
        <f t="shared" ref="C159:D161" si="9">X159</f>
        <v>5082</v>
      </c>
      <c r="D159" s="365">
        <f t="shared" si="9"/>
        <v>61225558195.340218</v>
      </c>
      <c r="G159" s="19"/>
      <c r="H159" s="19"/>
      <c r="I159" s="12"/>
      <c r="L159" s="22"/>
      <c r="M159" s="19"/>
      <c r="P159" s="22"/>
      <c r="V159" s="157"/>
      <c r="W159" s="299" t="s">
        <v>214</v>
      </c>
      <c r="X159">
        <v>5082</v>
      </c>
      <c r="Y159">
        <v>61225558195.340218</v>
      </c>
      <c r="AA159" s="19"/>
    </row>
    <row r="160" spans="1:28" s="35" customFormat="1" ht="28.5" customHeight="1" x14ac:dyDescent="0.25">
      <c r="A160" s="33"/>
      <c r="B160" s="431" t="s">
        <v>119</v>
      </c>
      <c r="C160" s="355">
        <f t="shared" si="9"/>
        <v>3894</v>
      </c>
      <c r="D160" s="365">
        <f t="shared" si="9"/>
        <v>51657019053.03009</v>
      </c>
      <c r="E160" s="355"/>
      <c r="L160" s="42"/>
      <c r="P160" s="42"/>
      <c r="Q160" s="42"/>
      <c r="R160" s="42"/>
      <c r="S160" s="42"/>
      <c r="T160" s="42"/>
      <c r="U160" s="42"/>
      <c r="V160" s="157"/>
      <c r="W160" s="299" t="s">
        <v>215</v>
      </c>
      <c r="X160">
        <v>3894</v>
      </c>
      <c r="Y160">
        <v>51657019053.03009</v>
      </c>
      <c r="Z160" s="139"/>
      <c r="AA160" s="19"/>
      <c r="AB160" s="19"/>
    </row>
    <row r="161" spans="1:33" s="35" customFormat="1" ht="29.25" customHeight="1" x14ac:dyDescent="0.25">
      <c r="A161" s="33"/>
      <c r="B161" s="431" t="s">
        <v>117</v>
      </c>
      <c r="C161" s="355">
        <f t="shared" si="9"/>
        <v>799</v>
      </c>
      <c r="D161" s="365">
        <f t="shared" si="9"/>
        <v>12055492329.280006</v>
      </c>
      <c r="E161" s="355"/>
      <c r="L161" s="42"/>
      <c r="P161" s="42"/>
      <c r="Q161" s="42"/>
      <c r="R161" s="42"/>
      <c r="S161" s="42"/>
      <c r="T161" s="42"/>
      <c r="U161" s="42"/>
      <c r="V161" s="157"/>
      <c r="W161" s="299" t="s">
        <v>216</v>
      </c>
      <c r="X161">
        <v>799</v>
      </c>
      <c r="Y161">
        <v>12055492329.280006</v>
      </c>
      <c r="Z161" s="139"/>
      <c r="AA161" s="19"/>
      <c r="AB161" s="19"/>
      <c r="AC161" s="19"/>
    </row>
    <row r="162" spans="1:33" s="35" customFormat="1" hidden="1" x14ac:dyDescent="0.25">
      <c r="A162" s="33"/>
      <c r="B162" s="431" t="s">
        <v>160</v>
      </c>
      <c r="C162" s="355">
        <f>+X162</f>
        <v>0</v>
      </c>
      <c r="D162" s="365">
        <f>Y162</f>
        <v>0</v>
      </c>
      <c r="E162" s="355"/>
      <c r="L162" s="42"/>
      <c r="P162" s="42"/>
      <c r="Q162" s="42"/>
      <c r="R162" s="42"/>
      <c r="S162" s="42"/>
      <c r="T162" s="42"/>
      <c r="U162" s="42"/>
      <c r="V162" s="177"/>
      <c r="W162" s="176" t="s">
        <v>160</v>
      </c>
      <c r="X162" s="270">
        <v>0</v>
      </c>
      <c r="Y162" s="178">
        <v>0</v>
      </c>
      <c r="Z162" s="139"/>
      <c r="AA162" s="19"/>
      <c r="AB162" s="19"/>
      <c r="AC162" s="19"/>
    </row>
    <row r="163" spans="1:33" s="35" customFormat="1" x14ac:dyDescent="0.25">
      <c r="A163" s="33"/>
      <c r="B163" s="432" t="s">
        <v>6</v>
      </c>
      <c r="C163" s="433">
        <f>SUM(C159:C162)</f>
        <v>9775</v>
      </c>
      <c r="D163" s="408">
        <f>SUM(D159:D162)</f>
        <v>124938069577.6503</v>
      </c>
      <c r="E163" s="355"/>
      <c r="L163" s="42"/>
      <c r="P163" s="96"/>
      <c r="Q163" s="96"/>
      <c r="R163" s="96"/>
      <c r="S163" s="96"/>
      <c r="T163" s="96"/>
      <c r="U163" s="96"/>
      <c r="V163" s="177"/>
      <c r="W163" s="267" t="s">
        <v>6</v>
      </c>
      <c r="X163" s="268">
        <f>SUM(X159:X162)</f>
        <v>9775</v>
      </c>
      <c r="Y163" s="269">
        <f>SUM(Y159:Y162)</f>
        <v>124938069577.6503</v>
      </c>
      <c r="Z163" s="139"/>
      <c r="AA163" s="19"/>
      <c r="AB163" s="19"/>
      <c r="AC163" s="19"/>
    </row>
    <row r="164" spans="1:33" ht="15" customHeight="1" x14ac:dyDescent="0.25">
      <c r="A164" s="15"/>
      <c r="C164" s="434"/>
      <c r="D164" s="434"/>
      <c r="E164" s="434"/>
      <c r="F164" s="47"/>
      <c r="G164" s="19"/>
      <c r="H164" s="19"/>
      <c r="J164" s="12"/>
      <c r="V164" s="177"/>
      <c r="Z164" s="154"/>
    </row>
    <row r="165" spans="1:33" ht="15" customHeight="1" x14ac:dyDescent="0.25">
      <c r="A165" s="15"/>
      <c r="B165" s="644" t="s">
        <v>279</v>
      </c>
      <c r="C165" s="644"/>
      <c r="D165" s="644"/>
      <c r="E165" s="638"/>
      <c r="F165" s="47"/>
      <c r="G165" s="19"/>
      <c r="H165" s="19"/>
      <c r="J165" s="12"/>
      <c r="W165" s="177"/>
      <c r="X165" s="177"/>
      <c r="Y165" s="177"/>
      <c r="Z165" s="177"/>
    </row>
    <row r="166" spans="1:33" s="259" customFormat="1" ht="25.5" customHeight="1" x14ac:dyDescent="0.3">
      <c r="A166" s="257"/>
      <c r="F166" s="258"/>
      <c r="G166" s="258"/>
      <c r="H166" s="258"/>
      <c r="I166" s="258"/>
      <c r="J166" s="258"/>
      <c r="M166" s="260"/>
      <c r="Q166" s="260"/>
      <c r="R166" s="260"/>
      <c r="S166" s="260"/>
      <c r="T166" s="260"/>
      <c r="U166" s="260"/>
      <c r="V166" s="260"/>
      <c r="W166" s="177"/>
      <c r="X166" s="177"/>
      <c r="Y166" s="177"/>
      <c r="Z166" s="177"/>
      <c r="AA166" s="255"/>
    </row>
    <row r="167" spans="1:33" s="12" customFormat="1" ht="54" customHeight="1" x14ac:dyDescent="0.25">
      <c r="A167" s="252"/>
      <c r="B167" s="666"/>
      <c r="C167" s="666"/>
      <c r="D167" s="666"/>
      <c r="E167" s="666"/>
      <c r="F167" s="153"/>
      <c r="G167" s="153"/>
      <c r="H167" s="153"/>
      <c r="I167" s="153"/>
      <c r="J167" s="153"/>
      <c r="K167" s="153"/>
      <c r="L167" s="153"/>
      <c r="M167" s="271"/>
      <c r="Q167" s="253"/>
      <c r="R167" s="253"/>
      <c r="S167" s="253"/>
      <c r="T167" s="253"/>
      <c r="U167" s="253"/>
      <c r="V167" s="253"/>
      <c r="W167" s="171"/>
      <c r="X167" s="172"/>
      <c r="Y167" s="173"/>
      <c r="Z167" s="263"/>
      <c r="AA167" s="256"/>
    </row>
    <row r="168" spans="1:33" ht="23.25" customHeight="1" x14ac:dyDescent="0.3">
      <c r="A168" s="15"/>
      <c r="B168" s="434"/>
      <c r="C168" s="434"/>
      <c r="D168" s="434"/>
      <c r="E168" s="434"/>
      <c r="F168" s="262"/>
      <c r="G168" s="47"/>
      <c r="H168" s="153"/>
      <c r="I168" s="153"/>
      <c r="J168" s="153"/>
      <c r="K168" s="153"/>
      <c r="L168" s="153"/>
      <c r="M168" s="271"/>
      <c r="W168" s="261"/>
      <c r="X168" s="255"/>
      <c r="Y168" s="255"/>
      <c r="Z168" s="179"/>
    </row>
    <row r="169" spans="1:33" ht="26.25" customHeight="1" x14ac:dyDescent="0.25">
      <c r="A169" s="26"/>
      <c r="B169" s="644" t="s">
        <v>185</v>
      </c>
      <c r="C169" s="644"/>
      <c r="D169" s="644"/>
      <c r="E169" s="638"/>
      <c r="J169" s="14"/>
      <c r="W169" s="254"/>
      <c r="X169" s="256"/>
      <c r="Y169" s="256"/>
      <c r="Z169" s="180"/>
    </row>
    <row r="170" spans="1:33" ht="15" customHeight="1" x14ac:dyDescent="0.25">
      <c r="A170" s="15"/>
      <c r="E170" s="428"/>
      <c r="J170" s="14"/>
      <c r="W170" s="171"/>
      <c r="X170" s="148"/>
      <c r="Y170" s="148"/>
      <c r="Z170" s="180"/>
    </row>
    <row r="171" spans="1:33" ht="32.25" customHeight="1" x14ac:dyDescent="0.25">
      <c r="A171" s="15"/>
      <c r="B171" s="620" t="s">
        <v>137</v>
      </c>
      <c r="C171" s="670" t="s">
        <v>118</v>
      </c>
      <c r="D171" s="670"/>
      <c r="E171" s="670" t="s">
        <v>119</v>
      </c>
      <c r="F171" s="670"/>
      <c r="G171" s="670" t="s">
        <v>117</v>
      </c>
      <c r="H171" s="670"/>
      <c r="I171" s="670" t="s">
        <v>121</v>
      </c>
      <c r="J171" s="670"/>
      <c r="K171" s="670" t="s">
        <v>6</v>
      </c>
      <c r="L171" s="670"/>
      <c r="M171" s="29"/>
      <c r="W171" s="171"/>
      <c r="X171" s="180"/>
      <c r="Y171" s="180"/>
      <c r="Z171" s="693"/>
      <c r="AA171" s="693"/>
      <c r="AB171" s="691"/>
      <c r="AC171" s="691"/>
      <c r="AD171" s="691"/>
      <c r="AE171" s="691"/>
      <c r="AF171" s="692"/>
      <c r="AG171" s="692"/>
    </row>
    <row r="172" spans="1:33" ht="15" customHeight="1" x14ac:dyDescent="0.25">
      <c r="A172" s="15"/>
      <c r="B172" s="621" t="s">
        <v>19</v>
      </c>
      <c r="C172" s="621" t="s">
        <v>58</v>
      </c>
      <c r="D172" s="622" t="s">
        <v>43</v>
      </c>
      <c r="E172" s="621" t="s">
        <v>58</v>
      </c>
      <c r="F172" s="622" t="s">
        <v>43</v>
      </c>
      <c r="G172" s="621" t="s">
        <v>58</v>
      </c>
      <c r="H172" s="622" t="s">
        <v>43</v>
      </c>
      <c r="I172" s="621" t="s">
        <v>58</v>
      </c>
      <c r="J172" s="622" t="s">
        <v>43</v>
      </c>
      <c r="K172" s="623" t="s">
        <v>58</v>
      </c>
      <c r="L172" s="624" t="s">
        <v>234</v>
      </c>
      <c r="M172" s="19"/>
      <c r="P172" s="22"/>
      <c r="V172" s="182"/>
      <c r="W172" s="171"/>
      <c r="X172" s="180"/>
      <c r="Y172" s="180"/>
      <c r="Z172" s="183"/>
      <c r="AA172" s="121"/>
      <c r="AB172" s="122"/>
      <c r="AC172" s="121"/>
      <c r="AD172" s="122"/>
      <c r="AE172" s="123"/>
      <c r="AF172" s="124"/>
    </row>
    <row r="173" spans="1:33" s="29" customFormat="1" ht="31.5" customHeight="1" x14ac:dyDescent="0.25">
      <c r="A173" s="40"/>
      <c r="B173" s="625" t="s">
        <v>138</v>
      </c>
      <c r="C173" s="626">
        <v>128</v>
      </c>
      <c r="D173" s="627">
        <v>1228.8364489800001</v>
      </c>
      <c r="E173" s="628">
        <v>341</v>
      </c>
      <c r="F173" s="629">
        <v>3207.6643298200006</v>
      </c>
      <c r="G173" s="628">
        <v>109</v>
      </c>
      <c r="H173" s="629">
        <v>1015.1377392100001</v>
      </c>
      <c r="I173" s="628">
        <v>0</v>
      </c>
      <c r="J173" s="630">
        <v>0</v>
      </c>
      <c r="K173" s="626">
        <v>578</v>
      </c>
      <c r="L173" s="631">
        <v>5451.6385180100006</v>
      </c>
      <c r="P173" s="66"/>
      <c r="Q173" s="66"/>
      <c r="R173" s="66"/>
      <c r="S173" s="66"/>
      <c r="T173" s="66"/>
      <c r="U173" s="66"/>
      <c r="V173" s="184"/>
      <c r="W173" s="181"/>
      <c r="X173" s="693"/>
      <c r="Y173" s="693"/>
      <c r="Z173" s="186"/>
      <c r="AA173" s="125"/>
      <c r="AB173" s="126"/>
      <c r="AC173" s="125"/>
      <c r="AD173" s="127"/>
      <c r="AE173" s="127"/>
      <c r="AF173" s="51"/>
      <c r="AG173" s="51"/>
    </row>
    <row r="174" spans="1:33" s="29" customFormat="1" ht="30" customHeight="1" x14ac:dyDescent="0.25">
      <c r="A174" s="40"/>
      <c r="B174" s="625" t="s">
        <v>139</v>
      </c>
      <c r="C174" s="626">
        <v>1260</v>
      </c>
      <c r="D174" s="627">
        <v>21563.976706990019</v>
      </c>
      <c r="E174" s="628">
        <v>1017</v>
      </c>
      <c r="F174" s="629">
        <v>22891.195223990042</v>
      </c>
      <c r="G174" s="628">
        <v>156</v>
      </c>
      <c r="H174" s="629">
        <v>3977.9410890899967</v>
      </c>
      <c r="I174" s="628">
        <v>0</v>
      </c>
      <c r="J174" s="630">
        <v>0</v>
      </c>
      <c r="K174" s="626">
        <v>2433</v>
      </c>
      <c r="L174" s="631">
        <v>48433.113020070057</v>
      </c>
      <c r="P174" s="66"/>
      <c r="Q174" s="66"/>
      <c r="R174" s="66"/>
      <c r="S174" s="66"/>
      <c r="T174" s="66"/>
      <c r="U174" s="66"/>
      <c r="V174" s="184"/>
      <c r="W174" s="182"/>
      <c r="X174" s="183"/>
      <c r="Y174" s="182"/>
      <c r="Z174" s="186"/>
      <c r="AA174" s="125"/>
      <c r="AB174" s="126"/>
      <c r="AC174" s="125"/>
      <c r="AD174" s="127"/>
      <c r="AE174" s="127"/>
      <c r="AF174" s="51"/>
      <c r="AG174" s="51"/>
    </row>
    <row r="175" spans="1:33" s="29" customFormat="1" ht="45" customHeight="1" x14ac:dyDescent="0.25">
      <c r="A175" s="40"/>
      <c r="B175" s="625" t="s">
        <v>201</v>
      </c>
      <c r="C175" s="626">
        <v>1</v>
      </c>
      <c r="D175" s="627">
        <v>29.26086914</v>
      </c>
      <c r="E175" s="628">
        <v>3</v>
      </c>
      <c r="F175" s="629">
        <v>92.909545669999986</v>
      </c>
      <c r="G175" s="628">
        <v>2</v>
      </c>
      <c r="H175" s="629">
        <v>62.431891280000002</v>
      </c>
      <c r="I175" s="628">
        <v>0</v>
      </c>
      <c r="J175" s="630">
        <v>0</v>
      </c>
      <c r="K175" s="626">
        <v>6</v>
      </c>
      <c r="L175" s="631">
        <v>184.60230608999998</v>
      </c>
      <c r="N175" s="114"/>
      <c r="P175" s="66"/>
      <c r="Q175" s="66"/>
      <c r="R175" s="66"/>
      <c r="S175" s="66"/>
      <c r="T175" s="66"/>
      <c r="U175" s="66"/>
      <c r="V175" s="184"/>
      <c r="W175" s="185"/>
      <c r="X175" s="186"/>
      <c r="Y175" s="185"/>
      <c r="Z175" s="186"/>
      <c r="AA175" s="125"/>
      <c r="AB175" s="126"/>
      <c r="AC175" s="125"/>
      <c r="AD175" s="127"/>
      <c r="AE175" s="127"/>
      <c r="AF175" s="51"/>
      <c r="AG175" s="51"/>
    </row>
    <row r="176" spans="1:33" s="29" customFormat="1" ht="21" customHeight="1" x14ac:dyDescent="0.25">
      <c r="A176" s="40"/>
      <c r="B176" s="625" t="s">
        <v>140</v>
      </c>
      <c r="C176" s="626">
        <v>360</v>
      </c>
      <c r="D176" s="627">
        <v>3870.8149229699989</v>
      </c>
      <c r="E176" s="628">
        <v>261</v>
      </c>
      <c r="F176" s="629">
        <v>3092.9973986799987</v>
      </c>
      <c r="G176" s="628">
        <v>11</v>
      </c>
      <c r="H176" s="629">
        <v>264.99434773000002</v>
      </c>
      <c r="I176" s="628">
        <v>0</v>
      </c>
      <c r="J176" s="630">
        <v>0</v>
      </c>
      <c r="K176" s="626">
        <v>632</v>
      </c>
      <c r="L176" s="631">
        <v>7228.8066693799974</v>
      </c>
      <c r="P176" s="66"/>
      <c r="Q176" s="66"/>
      <c r="R176" s="66"/>
      <c r="S176" s="66"/>
      <c r="T176" s="66"/>
      <c r="U176" s="66"/>
      <c r="V176" s="184"/>
      <c r="W176" s="185"/>
      <c r="X176" s="186"/>
      <c r="Y176" s="185"/>
      <c r="Z176" s="186"/>
      <c r="AA176" s="125"/>
      <c r="AB176" s="126"/>
      <c r="AC176" s="125"/>
      <c r="AD176" s="127"/>
      <c r="AE176" s="127"/>
      <c r="AF176" s="51"/>
      <c r="AG176" s="51"/>
    </row>
    <row r="177" spans="1:27" s="29" customFormat="1" ht="22.5" customHeight="1" x14ac:dyDescent="0.25">
      <c r="A177" s="40"/>
      <c r="B177" s="625" t="s">
        <v>141</v>
      </c>
      <c r="C177" s="626">
        <v>3194</v>
      </c>
      <c r="D177" s="627">
        <v>32937.920062149868</v>
      </c>
      <c r="E177" s="628">
        <v>2202</v>
      </c>
      <c r="F177" s="629">
        <v>21579.96855487</v>
      </c>
      <c r="G177" s="628">
        <v>518</v>
      </c>
      <c r="H177" s="629">
        <v>6691.4567351499927</v>
      </c>
      <c r="I177" s="628">
        <v>0</v>
      </c>
      <c r="J177" s="630">
        <v>0</v>
      </c>
      <c r="K177" s="626">
        <v>5914</v>
      </c>
      <c r="L177" s="631">
        <v>61209.345352169861</v>
      </c>
      <c r="P177" s="66"/>
      <c r="Q177" s="66"/>
      <c r="W177" s="185"/>
      <c r="X177" s="186"/>
      <c r="Y177" s="185"/>
    </row>
    <row r="178" spans="1:27" s="29" customFormat="1" ht="31.5" customHeight="1" x14ac:dyDescent="0.25">
      <c r="A178" s="40"/>
      <c r="B178" s="625" t="s">
        <v>142</v>
      </c>
      <c r="C178" s="626">
        <v>30</v>
      </c>
      <c r="D178" s="627">
        <v>323.44200000000001</v>
      </c>
      <c r="E178" s="628">
        <v>18</v>
      </c>
      <c r="F178" s="629">
        <v>183.714</v>
      </c>
      <c r="G178" s="628">
        <v>1</v>
      </c>
      <c r="H178" s="629">
        <v>14.19991645</v>
      </c>
      <c r="I178" s="628">
        <v>0</v>
      </c>
      <c r="J178" s="630">
        <v>0</v>
      </c>
      <c r="K178" s="626">
        <v>49</v>
      </c>
      <c r="L178" s="631">
        <v>521.35591645</v>
      </c>
      <c r="N178" s="114"/>
      <c r="P178" s="66"/>
      <c r="Q178" s="66"/>
      <c r="W178" s="185"/>
      <c r="X178" s="186"/>
      <c r="Y178" s="185"/>
    </row>
    <row r="179" spans="1:27" s="29" customFormat="1" ht="39" customHeight="1" x14ac:dyDescent="0.25">
      <c r="A179" s="40"/>
      <c r="B179" s="625" t="s">
        <v>143</v>
      </c>
      <c r="C179" s="626">
        <v>107</v>
      </c>
      <c r="D179" s="627">
        <v>1221.9839999999999</v>
      </c>
      <c r="E179" s="626">
        <v>51</v>
      </c>
      <c r="F179" s="629">
        <v>603.29700000000003</v>
      </c>
      <c r="G179" s="628">
        <v>2</v>
      </c>
      <c r="H179" s="627">
        <v>29.330610369999999</v>
      </c>
      <c r="I179" s="628">
        <v>0</v>
      </c>
      <c r="J179" s="630">
        <v>0</v>
      </c>
      <c r="K179" s="626">
        <v>160</v>
      </c>
      <c r="L179" s="631">
        <v>1854.6116103699999</v>
      </c>
      <c r="N179" s="114"/>
      <c r="P179" s="66"/>
      <c r="Q179" s="66"/>
    </row>
    <row r="180" spans="1:27" s="29" customFormat="1" ht="30" customHeight="1" x14ac:dyDescent="0.25">
      <c r="A180" s="40"/>
      <c r="B180" s="625" t="s">
        <v>218</v>
      </c>
      <c r="C180" s="626">
        <v>2</v>
      </c>
      <c r="D180" s="627">
        <v>49.323185109999997</v>
      </c>
      <c r="E180" s="626">
        <v>0</v>
      </c>
      <c r="F180" s="629">
        <v>0</v>
      </c>
      <c r="G180" s="628">
        <v>0</v>
      </c>
      <c r="H180" s="627">
        <v>0</v>
      </c>
      <c r="I180" s="628">
        <v>0</v>
      </c>
      <c r="J180" s="630">
        <v>0</v>
      </c>
      <c r="K180" s="626">
        <v>2</v>
      </c>
      <c r="L180" s="631">
        <v>49.323185109999997</v>
      </c>
      <c r="N180" s="114"/>
      <c r="P180" s="66"/>
      <c r="Q180" s="66"/>
    </row>
    <row r="181" spans="1:27" s="29" customFormat="1" ht="21" customHeight="1" x14ac:dyDescent="0.25">
      <c r="A181" s="40"/>
      <c r="B181" s="625" t="s">
        <v>202</v>
      </c>
      <c r="C181" s="628">
        <v>0</v>
      </c>
      <c r="D181" s="627">
        <v>0</v>
      </c>
      <c r="E181" s="628">
        <v>1</v>
      </c>
      <c r="F181" s="629">
        <v>5.2729999999999997</v>
      </c>
      <c r="G181" s="628">
        <v>0</v>
      </c>
      <c r="H181" s="629">
        <v>0</v>
      </c>
      <c r="I181" s="628">
        <v>0</v>
      </c>
      <c r="J181" s="630">
        <v>0</v>
      </c>
      <c r="K181" s="628">
        <v>1</v>
      </c>
      <c r="L181" s="631">
        <v>5.2729999999999997</v>
      </c>
      <c r="P181" s="66"/>
      <c r="Q181" s="66"/>
    </row>
    <row r="182" spans="1:27" s="29" customFormat="1" ht="13" x14ac:dyDescent="0.25">
      <c r="A182" s="40"/>
      <c r="B182" s="632" t="s">
        <v>269</v>
      </c>
      <c r="C182" s="633">
        <v>5082</v>
      </c>
      <c r="D182" s="634">
        <v>61225.558195339887</v>
      </c>
      <c r="E182" s="633">
        <v>3894</v>
      </c>
      <c r="F182" s="634">
        <v>51657.019053030046</v>
      </c>
      <c r="G182" s="633">
        <v>799</v>
      </c>
      <c r="H182" s="634">
        <v>12055.492329279989</v>
      </c>
      <c r="I182" s="633">
        <v>0</v>
      </c>
      <c r="J182" s="635">
        <v>0</v>
      </c>
      <c r="K182" s="636">
        <v>9775</v>
      </c>
      <c r="L182" s="635">
        <v>124938.06957764993</v>
      </c>
      <c r="P182" s="66"/>
      <c r="Q182" s="66"/>
    </row>
    <row r="183" spans="1:27" x14ac:dyDescent="0.25">
      <c r="A183" s="15"/>
      <c r="C183" s="372"/>
      <c r="D183" s="372"/>
      <c r="E183" s="425"/>
      <c r="I183" s="64"/>
      <c r="J183" s="62"/>
      <c r="W183" s="29"/>
      <c r="X183" s="29"/>
      <c r="Y183" s="29"/>
    </row>
    <row r="184" spans="1:27" ht="18" customHeight="1" x14ac:dyDescent="0.25">
      <c r="A184" s="15"/>
      <c r="B184" s="426"/>
      <c r="C184" s="347"/>
      <c r="D184" s="347"/>
      <c r="E184" s="425"/>
      <c r="F184" s="67"/>
      <c r="H184" s="110"/>
      <c r="I184" s="64"/>
      <c r="J184" s="62"/>
      <c r="L184" s="386"/>
      <c r="W184" s="29"/>
      <c r="X184" s="29"/>
      <c r="Y184" s="29"/>
    </row>
    <row r="185" spans="1:27" s="311" customFormat="1" ht="26.25" customHeight="1" x14ac:dyDescent="0.25">
      <c r="A185" s="573"/>
      <c r="B185" s="651" t="s">
        <v>203</v>
      </c>
      <c r="C185" s="651"/>
      <c r="D185" s="651"/>
      <c r="E185" s="651"/>
      <c r="F185" s="550" t="s">
        <v>283</v>
      </c>
      <c r="G185" s="550"/>
      <c r="H185" s="550"/>
      <c r="I185" s="118"/>
      <c r="J185" s="118"/>
      <c r="K185" s="327"/>
      <c r="L185" s="327"/>
      <c r="M185" s="574"/>
      <c r="Q185" s="574"/>
      <c r="R185" s="574"/>
      <c r="S185" s="574"/>
      <c r="T185" s="574"/>
      <c r="U185" s="574"/>
      <c r="V185" s="574"/>
      <c r="W185" s="154"/>
      <c r="X185" s="142"/>
      <c r="Y185" s="142"/>
      <c r="Z185" s="145"/>
      <c r="AA185" s="145"/>
    </row>
    <row r="186" spans="1:27" ht="10.5" customHeight="1" x14ac:dyDescent="0.25">
      <c r="A186" s="26"/>
      <c r="B186" s="362"/>
      <c r="C186" s="363"/>
      <c r="D186" s="363"/>
      <c r="G186" s="25"/>
      <c r="H186" s="27"/>
      <c r="J186" s="39"/>
      <c r="K186" s="67"/>
      <c r="L186" s="67"/>
    </row>
    <row r="187" spans="1:27" ht="26" x14ac:dyDescent="0.25">
      <c r="A187" s="15"/>
      <c r="B187" s="438" t="s">
        <v>28</v>
      </c>
      <c r="C187" s="439" t="s">
        <v>3</v>
      </c>
      <c r="D187" s="440" t="s">
        <v>96</v>
      </c>
      <c r="F187" s="138" t="s">
        <v>28</v>
      </c>
      <c r="G187" s="34" t="s">
        <v>176</v>
      </c>
      <c r="H187" s="137" t="s">
        <v>177</v>
      </c>
      <c r="I187" s="39"/>
      <c r="J187" s="111"/>
      <c r="K187" s="67"/>
      <c r="L187" s="22"/>
      <c r="M187" s="19"/>
      <c r="P187" s="22"/>
      <c r="W187" s="146"/>
      <c r="X187" s="145"/>
      <c r="Y187" s="145"/>
    </row>
    <row r="188" spans="1:27" x14ac:dyDescent="0.25">
      <c r="A188" s="15"/>
      <c r="B188" s="372" t="s">
        <v>59</v>
      </c>
      <c r="C188" s="355">
        <v>0</v>
      </c>
      <c r="D188" s="365">
        <v>0</v>
      </c>
      <c r="F188" s="36" t="s">
        <v>59</v>
      </c>
      <c r="G188" s="35">
        <v>20</v>
      </c>
      <c r="H188" s="35">
        <v>0</v>
      </c>
      <c r="I188" s="39"/>
      <c r="J188" s="67"/>
      <c r="L188" s="22"/>
      <c r="M188" s="19"/>
      <c r="P188" s="22"/>
    </row>
    <row r="189" spans="1:27" x14ac:dyDescent="0.25">
      <c r="A189" s="15"/>
      <c r="B189" s="372" t="s">
        <v>32</v>
      </c>
      <c r="C189" s="355">
        <v>0</v>
      </c>
      <c r="D189" s="365">
        <v>0</v>
      </c>
      <c r="F189" s="36" t="s">
        <v>32</v>
      </c>
      <c r="G189" s="35">
        <v>18</v>
      </c>
      <c r="H189" s="35">
        <v>0</v>
      </c>
      <c r="I189" s="39"/>
      <c r="L189" s="22"/>
      <c r="M189" s="19"/>
      <c r="P189" s="22"/>
    </row>
    <row r="190" spans="1:27" x14ac:dyDescent="0.25">
      <c r="A190" s="15"/>
      <c r="B190" s="372" t="s">
        <v>33</v>
      </c>
      <c r="C190" s="355">
        <v>0</v>
      </c>
      <c r="D190" s="365">
        <v>0</v>
      </c>
      <c r="F190" s="36" t="s">
        <v>33</v>
      </c>
      <c r="G190" s="35">
        <v>30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72" t="s">
        <v>34</v>
      </c>
      <c r="C191" s="355">
        <v>0</v>
      </c>
      <c r="D191" s="365">
        <v>0</v>
      </c>
      <c r="F191" s="36" t="s">
        <v>34</v>
      </c>
      <c r="G191" s="35">
        <v>10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72" t="s">
        <v>35</v>
      </c>
      <c r="C192" s="355">
        <v>0</v>
      </c>
      <c r="D192" s="365">
        <v>0</v>
      </c>
      <c r="F192" s="36" t="s">
        <v>35</v>
      </c>
      <c r="G192" s="35">
        <v>28</v>
      </c>
      <c r="H192" s="35">
        <v>0</v>
      </c>
      <c r="I192" s="39"/>
      <c r="L192" s="22"/>
      <c r="M192" s="19"/>
      <c r="P192" s="22"/>
    </row>
    <row r="193" spans="1:40" x14ac:dyDescent="0.25">
      <c r="A193" s="15"/>
      <c r="B193" s="372" t="s">
        <v>31</v>
      </c>
      <c r="C193" s="355">
        <v>0</v>
      </c>
      <c r="D193" s="365">
        <v>0</v>
      </c>
      <c r="F193" s="36" t="s">
        <v>31</v>
      </c>
      <c r="G193" s="35">
        <v>14</v>
      </c>
      <c r="H193" s="35">
        <v>0</v>
      </c>
      <c r="I193" s="39"/>
      <c r="L193" s="22"/>
      <c r="M193" s="19"/>
      <c r="P193" s="22"/>
      <c r="V193" s="154"/>
      <c r="AA193" s="19"/>
      <c r="AB193" s="16"/>
    </row>
    <row r="194" spans="1:40" x14ac:dyDescent="0.25">
      <c r="A194" s="15"/>
      <c r="B194" s="372" t="s">
        <v>36</v>
      </c>
      <c r="C194" s="355">
        <v>0</v>
      </c>
      <c r="D194" s="365">
        <v>0</v>
      </c>
      <c r="F194" s="36" t="s">
        <v>36</v>
      </c>
      <c r="G194" s="35">
        <v>9</v>
      </c>
      <c r="H194" s="35">
        <v>0</v>
      </c>
      <c r="I194" s="39"/>
      <c r="L194" s="22"/>
      <c r="M194" s="19"/>
      <c r="P194" s="22"/>
      <c r="V194" s="154"/>
      <c r="AA194" s="19"/>
      <c r="AB194" s="16"/>
    </row>
    <row r="195" spans="1:40" x14ac:dyDescent="0.25">
      <c r="A195" s="15"/>
      <c r="B195" s="372" t="s">
        <v>37</v>
      </c>
      <c r="C195" s="355">
        <v>0</v>
      </c>
      <c r="D195" s="365">
        <v>0</v>
      </c>
      <c r="F195" s="36" t="s">
        <v>37</v>
      </c>
      <c r="G195" s="35">
        <v>9</v>
      </c>
      <c r="H195" s="35">
        <v>0</v>
      </c>
      <c r="I195" s="39"/>
      <c r="L195" s="22"/>
      <c r="M195" s="19"/>
      <c r="P195" s="22"/>
      <c r="V195" s="154"/>
      <c r="W195" s="142"/>
      <c r="AA195" s="19"/>
      <c r="AB195" s="16"/>
    </row>
    <row r="196" spans="1:40" x14ac:dyDescent="0.25">
      <c r="A196" s="15"/>
      <c r="B196" s="372" t="s">
        <v>41</v>
      </c>
      <c r="C196" s="441">
        <v>0</v>
      </c>
      <c r="D196" s="431">
        <v>0</v>
      </c>
      <c r="F196" s="36" t="s">
        <v>41</v>
      </c>
      <c r="G196" s="35">
        <v>28</v>
      </c>
      <c r="H196" s="35">
        <v>6</v>
      </c>
      <c r="I196" s="39"/>
      <c r="L196" s="22"/>
      <c r="M196" s="19"/>
      <c r="P196" s="22"/>
      <c r="V196" s="154"/>
      <c r="W196" s="142"/>
      <c r="AA196" s="19"/>
      <c r="AB196" s="16"/>
    </row>
    <row r="197" spans="1:40" x14ac:dyDescent="0.35">
      <c r="A197" s="15"/>
      <c r="B197" s="372" t="s">
        <v>39</v>
      </c>
      <c r="C197" s="441">
        <v>0</v>
      </c>
      <c r="D197" s="431">
        <v>0</v>
      </c>
      <c r="F197" s="36" t="s">
        <v>39</v>
      </c>
      <c r="G197" s="35">
        <v>23</v>
      </c>
      <c r="H197" s="35">
        <v>2</v>
      </c>
      <c r="I197" s="39"/>
      <c r="J197" s="113"/>
      <c r="L197" s="22"/>
      <c r="M197" s="19"/>
      <c r="P197" s="22"/>
      <c r="V197" s="154"/>
      <c r="W197" s="329"/>
      <c r="X197" s="329"/>
      <c r="Y197" s="329"/>
      <c r="AA197" s="19"/>
      <c r="AB197" s="16"/>
    </row>
    <row r="198" spans="1:40" x14ac:dyDescent="0.35">
      <c r="A198" s="15"/>
      <c r="B198" s="36" t="s">
        <v>40</v>
      </c>
      <c r="C198" s="441">
        <v>0</v>
      </c>
      <c r="D198" s="431">
        <v>0</v>
      </c>
      <c r="F198" s="36" t="s">
        <v>40</v>
      </c>
      <c r="G198" s="35">
        <v>20</v>
      </c>
      <c r="H198" s="35">
        <v>0</v>
      </c>
      <c r="I198" s="39"/>
      <c r="L198" s="22"/>
      <c r="M198" s="19"/>
      <c r="P198" s="22"/>
      <c r="V198" s="154"/>
      <c r="W198" s="330"/>
      <c r="X198" s="331"/>
      <c r="Y198" s="331"/>
      <c r="AA198" s="19"/>
      <c r="AB198" s="16"/>
    </row>
    <row r="199" spans="1:40" hidden="1" x14ac:dyDescent="0.25">
      <c r="A199" s="15"/>
      <c r="B199" s="372" t="s">
        <v>60</v>
      </c>
      <c r="C199" s="441">
        <v>0</v>
      </c>
      <c r="D199" s="431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54"/>
      <c r="W199" s="142"/>
      <c r="AA199" s="19"/>
      <c r="AB199" s="16"/>
    </row>
    <row r="200" spans="1:40" x14ac:dyDescent="0.35">
      <c r="A200" s="15"/>
      <c r="B200" s="438" t="s">
        <v>29</v>
      </c>
      <c r="C200" s="344">
        <f>SUM(C188:C199)</f>
        <v>0</v>
      </c>
      <c r="D200" s="599">
        <f>SUM(D188:D199)</f>
        <v>0</v>
      </c>
      <c r="F200" s="138" t="s">
        <v>29</v>
      </c>
      <c r="G200" s="34">
        <f>SUM(G188:G199)</f>
        <v>209</v>
      </c>
      <c r="H200" s="34">
        <f>SUM(H188:H199)</f>
        <v>8</v>
      </c>
      <c r="I200" s="39"/>
      <c r="J200" s="67"/>
      <c r="K200" s="113"/>
      <c r="L200" s="22"/>
      <c r="M200" s="19"/>
      <c r="P200" s="22"/>
      <c r="V200" s="154"/>
      <c r="W200" s="330"/>
      <c r="X200" s="331"/>
      <c r="Y200" s="331"/>
      <c r="AA200" s="19"/>
      <c r="AB200" s="16"/>
    </row>
    <row r="201" spans="1:40" ht="18" customHeight="1" x14ac:dyDescent="0.35">
      <c r="A201" s="15"/>
      <c r="H201" s="39"/>
      <c r="I201" s="39"/>
      <c r="J201" s="39"/>
      <c r="W201" s="330"/>
      <c r="X201" s="331"/>
      <c r="Y201" s="331"/>
      <c r="AC201" s="16"/>
    </row>
    <row r="202" spans="1:40" ht="18" customHeight="1" x14ac:dyDescent="0.25">
      <c r="A202" s="15"/>
      <c r="H202" s="39"/>
      <c r="I202" s="39"/>
      <c r="J202" s="39"/>
      <c r="W202" s="142"/>
      <c r="AC202" s="16"/>
    </row>
    <row r="203" spans="1:40" ht="18" customHeight="1" x14ac:dyDescent="0.25">
      <c r="A203" s="15"/>
      <c r="B203" s="426"/>
      <c r="C203" s="372"/>
      <c r="D203" s="372"/>
      <c r="E203" s="425"/>
      <c r="H203" s="39"/>
      <c r="I203" s="39"/>
      <c r="J203" s="39"/>
      <c r="AC203" s="16"/>
    </row>
    <row r="204" spans="1:40" ht="18" customHeight="1" x14ac:dyDescent="0.25">
      <c r="A204" s="15"/>
      <c r="B204" s="426"/>
      <c r="C204" s="372"/>
      <c r="D204" s="372"/>
      <c r="E204" s="425"/>
      <c r="H204" s="39"/>
      <c r="I204" s="39"/>
      <c r="J204" s="39"/>
      <c r="AC204" s="16"/>
    </row>
    <row r="205" spans="1:40" s="311" customFormat="1" ht="27.75" customHeight="1" x14ac:dyDescent="0.25">
      <c r="A205" s="573"/>
      <c r="B205" s="644" t="s">
        <v>237</v>
      </c>
      <c r="C205" s="644"/>
      <c r="D205" s="644"/>
      <c r="E205" s="638"/>
      <c r="G205" s="575"/>
      <c r="H205" s="575"/>
      <c r="I205" s="575"/>
      <c r="J205" s="575"/>
      <c r="L205" s="576"/>
      <c r="M205" s="574"/>
      <c r="Q205" s="577"/>
      <c r="R205" s="577"/>
      <c r="S205" s="577"/>
      <c r="T205" s="577"/>
      <c r="U205" s="577"/>
      <c r="V205" s="577"/>
      <c r="W205" s="154"/>
      <c r="X205" s="142"/>
      <c r="Y205" s="142"/>
      <c r="Z205" s="579"/>
      <c r="AA205" s="580"/>
      <c r="AB205" s="320"/>
      <c r="AC205" s="581"/>
      <c r="AD205" s="320"/>
      <c r="AE205" s="581"/>
      <c r="AF205" s="581"/>
    </row>
    <row r="206" spans="1:40" ht="18" customHeight="1" x14ac:dyDescent="0.25">
      <c r="A206" s="26"/>
      <c r="B206" s="362"/>
      <c r="C206" s="355"/>
      <c r="D206" s="607"/>
      <c r="E206" s="442"/>
      <c r="J206" s="18"/>
    </row>
    <row r="207" spans="1:40" ht="15" customHeight="1" x14ac:dyDescent="0.25">
      <c r="A207" s="15"/>
      <c r="B207" s="442"/>
      <c r="C207" s="675" t="s">
        <v>148</v>
      </c>
      <c r="D207" s="676"/>
      <c r="E207" s="694" t="s">
        <v>148</v>
      </c>
      <c r="F207" s="695"/>
      <c r="G207" s="679"/>
      <c r="H207" s="680"/>
      <c r="K207" s="694" t="s">
        <v>145</v>
      </c>
      <c r="L207" s="695"/>
      <c r="M207" s="694" t="s">
        <v>145</v>
      </c>
      <c r="N207" s="695"/>
      <c r="P207" s="22"/>
      <c r="Q207" s="19"/>
      <c r="W207" s="146"/>
      <c r="X207" s="145"/>
      <c r="Y207" s="578"/>
    </row>
    <row r="208" spans="1:40" x14ac:dyDescent="0.25">
      <c r="A208" s="15"/>
      <c r="B208" s="443"/>
      <c r="C208" s="668" t="s">
        <v>639</v>
      </c>
      <c r="D208" s="669"/>
      <c r="E208" s="668" t="s">
        <v>640</v>
      </c>
      <c r="F208" s="669"/>
      <c r="G208" s="677" t="s">
        <v>243</v>
      </c>
      <c r="H208" s="678"/>
      <c r="I208" s="67"/>
      <c r="K208" s="668" t="s">
        <v>639</v>
      </c>
      <c r="L208" s="669"/>
      <c r="M208" s="668" t="s">
        <v>640</v>
      </c>
      <c r="N208" s="669"/>
      <c r="O208" s="696" t="s">
        <v>243</v>
      </c>
      <c r="P208" s="697"/>
      <c r="X208" s="187"/>
      <c r="Z208" s="310"/>
      <c r="AA208" s="310"/>
      <c r="AB208" s="311"/>
      <c r="AC208" s="312"/>
      <c r="AD208" s="312"/>
      <c r="AE208" s="312"/>
      <c r="AG208" s="142"/>
      <c r="AH208" s="688" t="s">
        <v>148</v>
      </c>
      <c r="AI208" s="688"/>
      <c r="AJ208" s="688"/>
      <c r="AL208" s="688" t="s">
        <v>145</v>
      </c>
      <c r="AM208" s="688"/>
      <c r="AN208" s="688"/>
    </row>
    <row r="209" spans="1:40" ht="15" customHeight="1" x14ac:dyDescent="0.25">
      <c r="A209" s="15"/>
      <c r="B209" s="444" t="s">
        <v>144</v>
      </c>
      <c r="C209" s="445" t="s">
        <v>58</v>
      </c>
      <c r="D209" s="446" t="s">
        <v>146</v>
      </c>
      <c r="E209" s="445" t="s">
        <v>58</v>
      </c>
      <c r="F209" s="141" t="s">
        <v>146</v>
      </c>
      <c r="G209" s="300" t="s">
        <v>319</v>
      </c>
      <c r="H209" s="141" t="s">
        <v>320</v>
      </c>
      <c r="I209" s="67"/>
      <c r="J209" s="83" t="s">
        <v>144</v>
      </c>
      <c r="K209" s="141" t="s">
        <v>58</v>
      </c>
      <c r="L209" s="141" t="s">
        <v>146</v>
      </c>
      <c r="M209" s="141" t="s">
        <v>58</v>
      </c>
      <c r="N209" s="141" t="s">
        <v>146</v>
      </c>
      <c r="O209" s="300" t="s">
        <v>319</v>
      </c>
      <c r="P209" s="141" t="s">
        <v>320</v>
      </c>
      <c r="V209" s="154"/>
      <c r="X209" s="188"/>
      <c r="Z209" s="314"/>
      <c r="AA209" s="311"/>
      <c r="AB209" s="315"/>
      <c r="AC209" s="315"/>
      <c r="AD209" s="315"/>
      <c r="AF209" s="189" t="s">
        <v>222</v>
      </c>
      <c r="AG209" s="282" t="s">
        <v>58</v>
      </c>
      <c r="AH209" s="190" t="s">
        <v>43</v>
      </c>
      <c r="AI209" s="190" t="s">
        <v>146</v>
      </c>
      <c r="AK209" s="282" t="s">
        <v>58</v>
      </c>
      <c r="AL209" s="190" t="s">
        <v>43</v>
      </c>
      <c r="AM209" s="190" t="s">
        <v>146</v>
      </c>
    </row>
    <row r="210" spans="1:40" ht="15" customHeight="1" x14ac:dyDescent="0.25">
      <c r="A210" s="15"/>
      <c r="B210" s="447" t="s">
        <v>130</v>
      </c>
      <c r="C210" s="510">
        <v>6886</v>
      </c>
      <c r="D210" s="136">
        <v>9.2369676059613717</v>
      </c>
      <c r="E210" s="523">
        <v>6642</v>
      </c>
      <c r="F210" s="136">
        <v>9.2243140620295101</v>
      </c>
      <c r="G210" s="65">
        <f>C210-E210</f>
        <v>244</v>
      </c>
      <c r="H210" s="342">
        <f>D210-F210</f>
        <v>1.2653543931861577E-2</v>
      </c>
      <c r="I210" s="67"/>
      <c r="J210" s="84" t="s">
        <v>130</v>
      </c>
      <c r="K210" s="510">
        <v>7302</v>
      </c>
      <c r="L210" s="136">
        <v>9.2358447000821702</v>
      </c>
      <c r="M210" s="510">
        <v>6689</v>
      </c>
      <c r="N210" s="136">
        <v>9.0063236657198384</v>
      </c>
      <c r="O210" s="65">
        <f>K210-M210</f>
        <v>613</v>
      </c>
      <c r="P210" s="136">
        <f>L210-N210</f>
        <v>0.22952103436233173</v>
      </c>
      <c r="V210" s="154"/>
      <c r="X210" s="145"/>
      <c r="Y210" s="310"/>
      <c r="Z210" s="318"/>
      <c r="AA210" s="311"/>
      <c r="AB210" s="319"/>
      <c r="AC210" s="320"/>
      <c r="AD210" s="320"/>
      <c r="AF210" s="283" t="s">
        <v>130</v>
      </c>
      <c r="AG210" s="192">
        <v>3200</v>
      </c>
      <c r="AH210" s="174">
        <v>21514.3410817</v>
      </c>
      <c r="AI210" s="174">
        <f>+AH210/AG210</f>
        <v>6.7232315880312505</v>
      </c>
      <c r="AK210" s="192">
        <v>2970</v>
      </c>
      <c r="AL210" s="174">
        <v>19460.86</v>
      </c>
      <c r="AM210" s="174">
        <f>+AL210/AK210</f>
        <v>6.5524781144781148</v>
      </c>
    </row>
    <row r="211" spans="1:40" ht="15" customHeight="1" x14ac:dyDescent="0.25">
      <c r="A211" s="15"/>
      <c r="B211" s="447" t="s">
        <v>147</v>
      </c>
      <c r="C211" s="510">
        <v>2776</v>
      </c>
      <c r="D211" s="136">
        <v>23.037238484719023</v>
      </c>
      <c r="E211" s="523">
        <v>1589</v>
      </c>
      <c r="F211" s="136">
        <v>21.064176772920078</v>
      </c>
      <c r="G211" s="65">
        <f>C211-E211</f>
        <v>1187</v>
      </c>
      <c r="H211" s="342">
        <f>D211-F211</f>
        <v>1.9730617117989446</v>
      </c>
      <c r="I211" s="67"/>
      <c r="J211" s="84" t="s">
        <v>147</v>
      </c>
      <c r="K211" s="510">
        <v>2473</v>
      </c>
      <c r="L211" s="136">
        <v>23.250275607622321</v>
      </c>
      <c r="M211" s="510">
        <v>1572</v>
      </c>
      <c r="N211" s="136">
        <v>21.739824350368956</v>
      </c>
      <c r="O211" s="336">
        <f>K211-M211</f>
        <v>901</v>
      </c>
      <c r="P211" s="136">
        <f>L211-N211</f>
        <v>1.510451257253365</v>
      </c>
      <c r="V211" s="154"/>
      <c r="W211" s="313"/>
      <c r="X211" s="314"/>
      <c r="Y211" s="314"/>
      <c r="Z211" s="318"/>
      <c r="AA211" s="311"/>
      <c r="AB211" s="319"/>
      <c r="AC211" s="320"/>
      <c r="AD211" s="320"/>
      <c r="AF211" s="191" t="s">
        <v>147</v>
      </c>
      <c r="AG211" s="192">
        <v>613</v>
      </c>
      <c r="AH211" s="174">
        <v>11387.261850180001</v>
      </c>
      <c r="AI211" s="174">
        <f>+AH211/AG211</f>
        <v>18.576283605513868</v>
      </c>
      <c r="AK211" s="192">
        <v>698</v>
      </c>
      <c r="AL211" s="174">
        <v>14183.69741406</v>
      </c>
      <c r="AM211" s="174">
        <f>+AL211/AK211</f>
        <v>20.320483401232092</v>
      </c>
    </row>
    <row r="212" spans="1:40" ht="15" customHeight="1" x14ac:dyDescent="0.25">
      <c r="A212" s="15"/>
      <c r="B212" s="448" t="s">
        <v>6</v>
      </c>
      <c r="C212" s="120">
        <f>SUM(C210:C211)</f>
        <v>9662</v>
      </c>
      <c r="D212" s="449"/>
      <c r="E212" s="524">
        <f>SUM(E210:E211)</f>
        <v>8231</v>
      </c>
      <c r="F212" s="12"/>
      <c r="G212" s="3"/>
      <c r="J212" s="37" t="s">
        <v>6</v>
      </c>
      <c r="K212" s="120">
        <f>SUM(K210:K211)</f>
        <v>9775</v>
      </c>
      <c r="L212" s="22"/>
      <c r="M212" s="120">
        <f>SUM(M210:M211)</f>
        <v>8261</v>
      </c>
      <c r="O212" s="385"/>
      <c r="P212" s="22"/>
      <c r="Q212" s="19"/>
      <c r="W212" s="316"/>
      <c r="X212" s="317"/>
      <c r="Y212" s="318"/>
      <c r="Z212" s="323"/>
      <c r="AA212" s="145"/>
      <c r="AB212" s="311"/>
      <c r="AC212" s="324"/>
      <c r="AD212" s="325"/>
      <c r="AE212" s="311"/>
      <c r="AG212" s="193" t="s">
        <v>6</v>
      </c>
      <c r="AH212" s="194">
        <f>SUM(AG210:AG211)</f>
        <v>3813</v>
      </c>
      <c r="AI212" s="195"/>
      <c r="AJ212" s="142"/>
      <c r="AL212" s="194">
        <f>SUM(AK210:AK211)</f>
        <v>3668</v>
      </c>
      <c r="AM212" s="195"/>
      <c r="AN212" s="142"/>
    </row>
    <row r="213" spans="1:40" x14ac:dyDescent="0.25">
      <c r="A213" s="15"/>
      <c r="B213" s="450"/>
      <c r="C213" s="449"/>
      <c r="D213" s="449"/>
      <c r="E213" s="425"/>
      <c r="F213" s="131"/>
      <c r="G213" s="509"/>
      <c r="I213" s="131"/>
      <c r="J213" s="10"/>
      <c r="K213" s="131"/>
      <c r="L213" s="132"/>
      <c r="W213" s="316"/>
      <c r="X213" s="317"/>
      <c r="Y213" s="318"/>
      <c r="Z213" s="145"/>
      <c r="AA213" s="145"/>
      <c r="AB213" s="311"/>
      <c r="AC213" s="326"/>
      <c r="AD213" s="327"/>
      <c r="AE213" s="311"/>
    </row>
    <row r="214" spans="1:40" ht="18" customHeight="1" x14ac:dyDescent="0.25">
      <c r="A214" s="15"/>
      <c r="B214" s="426"/>
      <c r="C214" s="372"/>
      <c r="D214" s="501"/>
      <c r="E214" s="451"/>
      <c r="I214" s="301"/>
      <c r="J214" s="62"/>
      <c r="K214" s="21"/>
      <c r="L214" s="21"/>
      <c r="N214" s="21"/>
      <c r="O214" s="21"/>
      <c r="P214" s="301"/>
      <c r="X214" s="321"/>
      <c r="Y214" s="322"/>
      <c r="Z214" s="145"/>
      <c r="AA214" s="145"/>
      <c r="AB214" s="311"/>
      <c r="AC214" s="326"/>
      <c r="AD214" s="327"/>
      <c r="AE214" s="311"/>
    </row>
    <row r="215" spans="1:40" ht="27.75" customHeight="1" x14ac:dyDescent="0.25">
      <c r="A215" s="26"/>
      <c r="B215" s="644" t="s">
        <v>163</v>
      </c>
      <c r="C215" s="644"/>
      <c r="D215" s="644"/>
      <c r="E215" s="638"/>
      <c r="H215" s="12"/>
      <c r="I215" s="12"/>
      <c r="J215" s="12"/>
      <c r="L215" s="64"/>
      <c r="N215" s="21"/>
      <c r="Q215" s="3"/>
      <c r="R215" s="3"/>
      <c r="S215" s="3"/>
      <c r="T215" s="3"/>
      <c r="U215" s="3"/>
      <c r="V215" s="3"/>
      <c r="X215" s="145"/>
      <c r="Y215" s="145"/>
      <c r="Z215" s="197"/>
      <c r="AA215" s="17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X216" s="145"/>
      <c r="Y216" s="145"/>
      <c r="Z216" s="197"/>
      <c r="AA216" s="17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38" t="s">
        <v>28</v>
      </c>
      <c r="C217" s="445" t="s">
        <v>3</v>
      </c>
      <c r="D217" s="452" t="s">
        <v>96</v>
      </c>
      <c r="F217" s="12"/>
      <c r="H217" s="12"/>
      <c r="I217" s="12"/>
      <c r="L217" s="22"/>
      <c r="M217" s="19"/>
      <c r="O217" s="21"/>
      <c r="P217" s="22"/>
      <c r="V217" s="154"/>
      <c r="Y217" s="196"/>
      <c r="AA217" s="18"/>
      <c r="AB217" s="16"/>
      <c r="AC217" s="67"/>
    </row>
    <row r="218" spans="1:40" x14ac:dyDescent="0.3">
      <c r="A218" s="15"/>
      <c r="B218" s="372" t="s">
        <v>59</v>
      </c>
      <c r="C218" s="441">
        <v>845</v>
      </c>
      <c r="D218" s="365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54"/>
      <c r="W218" s="144"/>
      <c r="Y218" s="196"/>
      <c r="Z218" s="200"/>
      <c r="AA218" s="21"/>
      <c r="AB218" s="21"/>
      <c r="AC218" s="21"/>
      <c r="AD218" s="21"/>
      <c r="AE218" s="85"/>
    </row>
    <row r="219" spans="1:40" x14ac:dyDescent="0.3">
      <c r="A219" s="15"/>
      <c r="B219" s="372" t="s">
        <v>32</v>
      </c>
      <c r="C219" s="441">
        <v>809</v>
      </c>
      <c r="D219" s="365">
        <v>9165.7979012199994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01"/>
      <c r="W219" s="142"/>
      <c r="X219" s="196"/>
      <c r="Z219" s="200"/>
      <c r="AA219" s="21"/>
      <c r="AB219" s="21"/>
      <c r="AC219" s="21"/>
      <c r="AD219" s="21"/>
      <c r="AE219" s="86"/>
      <c r="AH219" s="689"/>
      <c r="AI219" s="689"/>
    </row>
    <row r="220" spans="1:40" x14ac:dyDescent="0.3">
      <c r="A220" s="15"/>
      <c r="B220" s="372" t="s">
        <v>33</v>
      </c>
      <c r="C220" s="441">
        <v>858</v>
      </c>
      <c r="D220" s="365">
        <v>8988.9563298699995</v>
      </c>
      <c r="F220" s="12"/>
      <c r="H220" s="12"/>
      <c r="I220" s="12"/>
      <c r="L220" s="547"/>
      <c r="M220" s="19"/>
      <c r="O220" s="3"/>
      <c r="P220" s="21"/>
      <c r="Q220" s="21"/>
      <c r="R220" s="21"/>
      <c r="S220" s="21"/>
      <c r="T220" s="21"/>
      <c r="U220" s="21"/>
      <c r="V220" s="202"/>
      <c r="W220" s="142"/>
      <c r="X220" s="173"/>
      <c r="Y220" s="172"/>
      <c r="Z220" s="173"/>
      <c r="AA220" s="18"/>
      <c r="AB220" s="21"/>
      <c r="AC220" s="21"/>
      <c r="AD220" s="21"/>
      <c r="AE220" s="130"/>
      <c r="AH220" s="68"/>
      <c r="AI220" s="68"/>
    </row>
    <row r="221" spans="1:40" x14ac:dyDescent="0.3">
      <c r="A221" s="15"/>
      <c r="B221" s="372" t="s">
        <v>34</v>
      </c>
      <c r="C221" s="441">
        <v>957</v>
      </c>
      <c r="D221" s="365">
        <v>13439.095442999998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54"/>
      <c r="W221" s="142"/>
      <c r="X221" s="173">
        <v>1421</v>
      </c>
      <c r="Y221" s="172">
        <v>12252.63411767688</v>
      </c>
      <c r="Z221" s="200"/>
      <c r="AA221" s="21"/>
      <c r="AB221" s="21"/>
      <c r="AC221" s="21"/>
      <c r="AD221" s="21"/>
      <c r="AE221" s="85"/>
    </row>
    <row r="222" spans="1:40" x14ac:dyDescent="0.3">
      <c r="A222" s="15"/>
      <c r="B222" s="372" t="s">
        <v>35</v>
      </c>
      <c r="C222" s="441">
        <v>838</v>
      </c>
      <c r="D222" s="365">
        <v>10794.272742609999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01"/>
      <c r="W222" s="142"/>
      <c r="X222" s="173">
        <v>1041</v>
      </c>
      <c r="Y222" s="172">
        <v>8292.7401420099995</v>
      </c>
      <c r="Z222" s="200"/>
      <c r="AA222" s="21"/>
      <c r="AB222" s="21"/>
      <c r="AC222" s="21"/>
      <c r="AD222" s="21"/>
      <c r="AE222" s="86"/>
      <c r="AH222" s="689"/>
      <c r="AI222" s="689"/>
    </row>
    <row r="223" spans="1:40" x14ac:dyDescent="0.3">
      <c r="A223" s="15"/>
      <c r="B223" s="372" t="s">
        <v>31</v>
      </c>
      <c r="C223" s="441">
        <v>775</v>
      </c>
      <c r="D223" s="365">
        <v>8943.0206398299997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02"/>
      <c r="W223" s="142"/>
      <c r="X223" s="173">
        <v>770</v>
      </c>
      <c r="Y223" s="172">
        <v>6038.1425611800005</v>
      </c>
      <c r="Z223" s="173"/>
      <c r="AA223" s="18"/>
      <c r="AB223" s="21"/>
      <c r="AC223" s="21"/>
      <c r="AD223" s="21"/>
      <c r="AE223" s="130"/>
      <c r="AH223" s="68"/>
      <c r="AI223" s="68"/>
    </row>
    <row r="224" spans="1:40" x14ac:dyDescent="0.3">
      <c r="A224" s="15"/>
      <c r="B224" s="372" t="s">
        <v>36</v>
      </c>
      <c r="C224" s="441">
        <v>678</v>
      </c>
      <c r="D224" s="365">
        <v>7343.8936927800005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54"/>
      <c r="W224" s="142"/>
      <c r="X224" s="173">
        <v>1043</v>
      </c>
      <c r="Y224" s="172">
        <v>10247.784376600001</v>
      </c>
      <c r="Z224" s="200"/>
      <c r="AA224" s="21"/>
      <c r="AB224" s="21"/>
      <c r="AC224" s="21"/>
      <c r="AD224" s="21"/>
      <c r="AE224" s="85"/>
    </row>
    <row r="225" spans="1:35" x14ac:dyDescent="0.3">
      <c r="A225" s="15"/>
      <c r="B225" s="372" t="s">
        <v>37</v>
      </c>
      <c r="C225" s="441">
        <v>520</v>
      </c>
      <c r="D225" s="365">
        <v>5860.4278325199994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01"/>
      <c r="W225" s="142"/>
      <c r="X225" s="173">
        <v>1349</v>
      </c>
      <c r="Y225" s="172">
        <v>13272.00041705</v>
      </c>
      <c r="Z225" s="200"/>
      <c r="AA225" s="21"/>
      <c r="AB225" s="21"/>
      <c r="AC225" s="21"/>
      <c r="AD225" s="21"/>
      <c r="AE225" s="86"/>
      <c r="AH225" s="689"/>
      <c r="AI225" s="689"/>
    </row>
    <row r="226" spans="1:35" x14ac:dyDescent="0.3">
      <c r="A226" s="15"/>
      <c r="B226" s="372" t="s">
        <v>41</v>
      </c>
      <c r="C226" s="441">
        <v>1295</v>
      </c>
      <c r="D226" s="365">
        <v>15921.119067390002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02"/>
      <c r="W226" s="142"/>
      <c r="X226" s="173">
        <v>1296</v>
      </c>
      <c r="Y226" s="172">
        <v>12990.21725528</v>
      </c>
      <c r="Z226" s="173"/>
      <c r="AA226" s="18"/>
      <c r="AB226" s="21"/>
      <c r="AC226" s="21"/>
      <c r="AD226" s="21"/>
      <c r="AE226" s="130"/>
      <c r="AH226" s="68"/>
      <c r="AI226" s="68"/>
    </row>
    <row r="227" spans="1:35" x14ac:dyDescent="0.3">
      <c r="A227" s="15"/>
      <c r="B227" s="372" t="s">
        <v>39</v>
      </c>
      <c r="C227" s="441">
        <v>1219</v>
      </c>
      <c r="D227" s="365">
        <v>20192.233542729999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54"/>
      <c r="W227" s="142"/>
      <c r="X227" s="173">
        <v>1345</v>
      </c>
      <c r="Y227" s="172">
        <v>11734.405629929999</v>
      </c>
      <c r="Z227" s="200"/>
      <c r="AA227" s="21"/>
      <c r="AB227" s="21"/>
      <c r="AC227" s="21"/>
      <c r="AD227" s="21"/>
      <c r="AE227" s="85"/>
    </row>
    <row r="228" spans="1:35" x14ac:dyDescent="0.3">
      <c r="A228" s="15"/>
      <c r="B228" s="372" t="s">
        <v>40</v>
      </c>
      <c r="C228" s="441">
        <v>981</v>
      </c>
      <c r="D228" s="365">
        <v>15041.481886950001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01"/>
      <c r="W228" s="142"/>
      <c r="X228" s="198"/>
      <c r="Y228" s="197"/>
      <c r="Z228" s="200"/>
      <c r="AA228" s="21"/>
      <c r="AB228" s="21"/>
      <c r="AC228" s="21"/>
      <c r="AD228" s="21"/>
      <c r="AE228" s="86"/>
      <c r="AH228" s="689"/>
      <c r="AI228" s="689"/>
    </row>
    <row r="229" spans="1:35" hidden="1" x14ac:dyDescent="0.3">
      <c r="A229" s="15"/>
      <c r="B229" s="372" t="s">
        <v>60</v>
      </c>
      <c r="C229" s="441">
        <v>0</v>
      </c>
      <c r="D229" s="365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02"/>
      <c r="W229" s="142"/>
      <c r="X229" s="198"/>
      <c r="Y229" s="199"/>
      <c r="Z229" s="173"/>
      <c r="AA229" s="18"/>
      <c r="AB229" s="21"/>
      <c r="AC229" s="21"/>
      <c r="AD229" s="21"/>
      <c r="AE229" s="130"/>
      <c r="AH229" s="68"/>
      <c r="AI229" s="68"/>
    </row>
    <row r="230" spans="1:35" x14ac:dyDescent="0.25">
      <c r="A230" s="15"/>
      <c r="B230" s="453" t="s">
        <v>29</v>
      </c>
      <c r="C230" s="454">
        <f>SUM(C218:C229)</f>
        <v>9775</v>
      </c>
      <c r="D230" s="455">
        <f>D218+D219+D220+D221+D222+D223+D224+D225+D226+D227+D228+D229</f>
        <v>124938.06957764999</v>
      </c>
      <c r="F230" s="12"/>
      <c r="H230" s="12"/>
      <c r="I230" s="12"/>
      <c r="L230" s="22"/>
      <c r="M230" s="19"/>
      <c r="P230" s="52"/>
      <c r="Q230" s="52"/>
      <c r="R230" s="52"/>
      <c r="S230" s="52"/>
      <c r="T230" s="52"/>
      <c r="U230" s="52"/>
      <c r="V230" s="173"/>
      <c r="W230" s="142"/>
      <c r="X230" s="198"/>
      <c r="Y230" s="199"/>
      <c r="Z230" s="17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75"/>
      <c r="D231" s="375"/>
      <c r="F231" s="12"/>
      <c r="H231" s="12"/>
      <c r="I231" s="12"/>
      <c r="J231" s="12"/>
      <c r="W231" s="142"/>
      <c r="X231" s="198"/>
      <c r="Y231" s="197"/>
      <c r="Z231" s="199"/>
      <c r="AA231" s="200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W232" s="172"/>
      <c r="X232" s="198"/>
      <c r="Y232" s="197"/>
      <c r="Z232" s="203"/>
      <c r="AA232" s="204"/>
      <c r="AC232" s="21"/>
      <c r="AD232" s="21"/>
      <c r="AE232" s="18"/>
      <c r="AI232" s="21"/>
    </row>
    <row r="233" spans="1:35" ht="15" customHeight="1" x14ac:dyDescent="0.25">
      <c r="A233" s="15"/>
      <c r="E233" s="456"/>
      <c r="F233" s="12"/>
      <c r="H233" s="12"/>
      <c r="I233" s="12"/>
      <c r="J233" s="12"/>
      <c r="X233" s="172"/>
      <c r="Y233" s="198"/>
      <c r="AC233" s="21"/>
      <c r="AD233" s="21"/>
      <c r="AE233" s="18"/>
      <c r="AI233" s="21"/>
    </row>
    <row r="234" spans="1:35" ht="15" customHeight="1" x14ac:dyDescent="0.25">
      <c r="A234" s="15"/>
      <c r="C234" s="375"/>
      <c r="D234" s="375"/>
      <c r="F234" s="12"/>
      <c r="H234" s="12"/>
      <c r="I234" s="12"/>
      <c r="J234" s="12"/>
      <c r="X234" s="172"/>
      <c r="Y234" s="203"/>
      <c r="Z234" s="203"/>
      <c r="AA234" s="204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72"/>
      <c r="Z235" s="203"/>
      <c r="AA235" s="20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72"/>
      <c r="Y236" s="203"/>
      <c r="Z236" s="203"/>
      <c r="AA236" s="20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72"/>
      <c r="Y237" s="203"/>
      <c r="Z237" s="203"/>
      <c r="AA237" s="20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72"/>
      <c r="Y238" s="203"/>
      <c r="Z238" s="203"/>
      <c r="AA238" s="20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72"/>
      <c r="Y239" s="203"/>
      <c r="Z239" s="203"/>
      <c r="AA239" s="204"/>
      <c r="AC239" s="21"/>
      <c r="AD239" s="21"/>
      <c r="AE239" s="18"/>
      <c r="AI239" s="21"/>
    </row>
    <row r="240" spans="1:35" ht="15" customHeight="1" x14ac:dyDescent="0.25">
      <c r="A240" s="15"/>
      <c r="B240" s="450"/>
      <c r="C240" s="457"/>
      <c r="D240" s="457"/>
      <c r="E240" s="458"/>
      <c r="G240" s="32"/>
      <c r="H240" s="12"/>
      <c r="I240" s="12"/>
      <c r="J240" s="12"/>
      <c r="X240" s="172"/>
      <c r="Y240" s="203"/>
      <c r="AC240" s="21"/>
      <c r="AD240" s="21"/>
      <c r="AE240" s="18"/>
      <c r="AI240" s="21"/>
    </row>
    <row r="241" spans="1:32" ht="23.5" customHeight="1" x14ac:dyDescent="0.25">
      <c r="A241" s="26"/>
      <c r="B241" s="644" t="s">
        <v>220</v>
      </c>
      <c r="C241" s="644"/>
      <c r="D241" s="644"/>
      <c r="E241" s="644"/>
      <c r="F241" s="674"/>
      <c r="G241" s="674"/>
      <c r="H241" s="674"/>
      <c r="I241" s="12"/>
      <c r="J241" s="12"/>
      <c r="K241" s="12"/>
      <c r="L241" s="12"/>
      <c r="M241" s="253"/>
      <c r="X241" s="172"/>
      <c r="Y241" s="203"/>
      <c r="Z241" s="173"/>
      <c r="AA241" s="172"/>
      <c r="AC241" s="16"/>
    </row>
    <row r="242" spans="1:32" ht="15.75" customHeight="1" x14ac:dyDescent="0.25">
      <c r="A242" s="15"/>
      <c r="E242" s="351"/>
      <c r="H242" s="12"/>
      <c r="I242" s="12"/>
      <c r="J242" s="12"/>
      <c r="K242" s="12"/>
      <c r="L242" s="12"/>
      <c r="M242" s="253"/>
      <c r="X242" s="172"/>
      <c r="Z242" s="173"/>
      <c r="AA242" s="172"/>
      <c r="AC242" s="28"/>
      <c r="AE242" s="25"/>
    </row>
    <row r="243" spans="1:32" ht="30.75" customHeight="1" x14ac:dyDescent="0.25">
      <c r="A243" s="15"/>
      <c r="B243" s="459"/>
      <c r="C243" s="685" t="s">
        <v>641</v>
      </c>
      <c r="D243" s="687"/>
      <c r="E243" s="671" t="s">
        <v>642</v>
      </c>
      <c r="F243" s="673"/>
      <c r="G243" s="19"/>
      <c r="Y243" s="203"/>
      <c r="Z243" s="608"/>
      <c r="AA243" s="608"/>
      <c r="AB243" s="44"/>
      <c r="AC243" s="690" t="s">
        <v>270</v>
      </c>
      <c r="AD243" s="690"/>
      <c r="AE243" s="690"/>
      <c r="AF243" s="690"/>
    </row>
    <row r="244" spans="1:32" ht="26.25" customHeight="1" x14ac:dyDescent="0.3">
      <c r="A244" s="15"/>
      <c r="B244" s="460" t="s">
        <v>144</v>
      </c>
      <c r="C244" s="531" t="s">
        <v>58</v>
      </c>
      <c r="D244" s="461" t="s">
        <v>132</v>
      </c>
      <c r="E244" s="462" t="s">
        <v>58</v>
      </c>
      <c r="F244" s="388" t="s">
        <v>132</v>
      </c>
      <c r="G244" s="19"/>
      <c r="H244" s="19"/>
      <c r="L244" s="22"/>
      <c r="M244" s="19"/>
      <c r="P244" s="87"/>
      <c r="Q244" s="87"/>
      <c r="R244" s="87"/>
      <c r="S244" s="87"/>
      <c r="T244" s="87"/>
      <c r="U244" s="87"/>
      <c r="V244" s="205"/>
      <c r="Y244" s="203"/>
      <c r="Z244" s="207" t="s">
        <v>132</v>
      </c>
      <c r="AA244" s="133"/>
      <c r="AB244" s="206" t="s">
        <v>144</v>
      </c>
      <c r="AC244" s="207" t="s">
        <v>58</v>
      </c>
      <c r="AD244" s="207" t="s">
        <v>219</v>
      </c>
      <c r="AE244" s="207" t="s">
        <v>132</v>
      </c>
    </row>
    <row r="245" spans="1:32" ht="21" customHeight="1" x14ac:dyDescent="0.3">
      <c r="A245" s="15"/>
      <c r="B245" s="463" t="s">
        <v>130</v>
      </c>
      <c r="C245" s="532">
        <v>640</v>
      </c>
      <c r="D245" s="349">
        <v>9.3079015624999997</v>
      </c>
      <c r="E245" s="441">
        <v>600</v>
      </c>
      <c r="F245" s="349">
        <v>9.3403050000000007</v>
      </c>
      <c r="G245" s="19"/>
      <c r="H245" s="19"/>
      <c r="L245" s="22"/>
      <c r="M245" s="19"/>
      <c r="O245" s="87"/>
      <c r="P245" s="88"/>
      <c r="Q245" s="88"/>
      <c r="R245" s="88"/>
      <c r="S245" s="88"/>
      <c r="T245" s="88"/>
      <c r="U245" s="88"/>
      <c r="V245" s="154"/>
      <c r="X245" s="608" t="s">
        <v>273</v>
      </c>
      <c r="Y245" s="608"/>
      <c r="Z245" s="541">
        <f>+Y247/X247</f>
        <v>8.7789680851063832</v>
      </c>
      <c r="AA245" s="43"/>
      <c r="AB245" s="208" t="s">
        <v>130</v>
      </c>
      <c r="AC245" s="192">
        <v>830</v>
      </c>
      <c r="AD245" s="174">
        <v>5428.8249999999998</v>
      </c>
      <c r="AE245" s="174">
        <f>+AD245/AC245</f>
        <v>6.5407530120481923</v>
      </c>
    </row>
    <row r="246" spans="1:32" ht="21" customHeight="1" x14ac:dyDescent="0.25">
      <c r="A246" s="15"/>
      <c r="B246" s="464" t="s">
        <v>131</v>
      </c>
      <c r="C246" s="532">
        <v>341</v>
      </c>
      <c r="D246" s="349">
        <v>26.640542190469212</v>
      </c>
      <c r="E246" s="441">
        <v>80</v>
      </c>
      <c r="F246" s="349">
        <v>18.944336388874998</v>
      </c>
      <c r="G246" s="19"/>
      <c r="H246" s="19"/>
      <c r="L246" s="22"/>
      <c r="M246" s="19"/>
      <c r="P246" s="22"/>
      <c r="V246" s="154"/>
      <c r="W246" s="206" t="s">
        <v>144</v>
      </c>
      <c r="X246" s="207" t="s">
        <v>58</v>
      </c>
      <c r="Y246" s="207" t="s">
        <v>219</v>
      </c>
      <c r="Z246" s="541">
        <f>+Y248/X248</f>
        <v>19.096080081830987</v>
      </c>
      <c r="AA246" s="43"/>
      <c r="AB246" s="208" t="s">
        <v>131</v>
      </c>
      <c r="AC246" s="192">
        <v>43</v>
      </c>
      <c r="AD246" s="174">
        <v>686.34394599000007</v>
      </c>
      <c r="AE246" s="174">
        <f>+AD246/AC246</f>
        <v>15.961487116046513</v>
      </c>
    </row>
    <row r="247" spans="1:32" ht="15" customHeight="1" x14ac:dyDescent="0.25">
      <c r="A247" s="15"/>
      <c r="B247" s="465" t="s">
        <v>29</v>
      </c>
      <c r="C247" s="533">
        <f>SUM(C245:C246)</f>
        <v>981</v>
      </c>
      <c r="D247" s="466"/>
      <c r="E247" s="467">
        <f>+E246+E245</f>
        <v>680</v>
      </c>
      <c r="F247" s="389"/>
      <c r="G247" s="19"/>
      <c r="H247" s="19"/>
      <c r="K247" s="24"/>
      <c r="L247" s="22"/>
      <c r="M247" s="19"/>
      <c r="P247" s="22"/>
      <c r="V247" s="154"/>
      <c r="W247" s="208" t="s">
        <v>130</v>
      </c>
      <c r="X247" s="237">
        <v>658</v>
      </c>
      <c r="Y247" s="238">
        <v>5776.5609999999997</v>
      </c>
      <c r="Z247" s="212"/>
      <c r="AA247" s="134"/>
      <c r="AB247" s="209" t="s">
        <v>29</v>
      </c>
      <c r="AC247" s="210">
        <f>SUM(AC245:AC246)</f>
        <v>873</v>
      </c>
      <c r="AD247" s="211"/>
      <c r="AE247" s="212"/>
    </row>
    <row r="248" spans="1:32" ht="15.75" customHeight="1" x14ac:dyDescent="0.25">
      <c r="A248" s="15"/>
      <c r="B248" s="468"/>
      <c r="C248" s="469"/>
      <c r="D248" s="469"/>
      <c r="E248" s="469"/>
      <c r="F248" s="134"/>
      <c r="G248" s="135"/>
      <c r="H248" s="19"/>
      <c r="L248" s="24"/>
      <c r="W248" s="208" t="s">
        <v>131</v>
      </c>
      <c r="X248" s="383">
        <v>71</v>
      </c>
      <c r="Y248" s="384">
        <v>1355.82168581</v>
      </c>
      <c r="Z248" s="212"/>
      <c r="AA248" s="212"/>
      <c r="AB248" s="134"/>
      <c r="AC248" s="135"/>
      <c r="AE248" s="25"/>
    </row>
    <row r="249" spans="1:32" ht="15.75" customHeight="1" x14ac:dyDescent="0.3">
      <c r="A249" s="15"/>
      <c r="G249" s="19"/>
      <c r="H249" s="19"/>
      <c r="P249" s="87"/>
      <c r="Q249" s="87"/>
      <c r="R249" s="87"/>
      <c r="S249" s="87"/>
      <c r="T249" s="87"/>
      <c r="U249" s="87"/>
      <c r="V249" s="87"/>
      <c r="W249" s="209" t="s">
        <v>29</v>
      </c>
      <c r="X249" s="210">
        <f>SUM(X247:X248)</f>
        <v>729</v>
      </c>
      <c r="Y249" s="211"/>
      <c r="Z249" s="197"/>
      <c r="AA249" s="172"/>
      <c r="AC249" s="16"/>
    </row>
    <row r="250" spans="1:32" ht="15.75" customHeight="1" x14ac:dyDescent="0.3">
      <c r="A250" s="15"/>
      <c r="E250" s="351"/>
      <c r="P250" s="87"/>
      <c r="Q250" s="87"/>
      <c r="R250" s="87"/>
      <c r="S250" s="87"/>
      <c r="T250" s="87"/>
      <c r="U250" s="87"/>
      <c r="V250" s="87"/>
      <c r="Y250" s="213"/>
      <c r="Z250" s="197"/>
      <c r="AA250" s="172"/>
      <c r="AC250" s="16"/>
    </row>
    <row r="251" spans="1:32" ht="15.75" customHeight="1" x14ac:dyDescent="0.3">
      <c r="A251" s="15"/>
      <c r="E251" s="351"/>
      <c r="H251" s="70"/>
      <c r="I251" s="71"/>
      <c r="J251" s="70"/>
      <c r="P251" s="87"/>
      <c r="Q251" s="87"/>
      <c r="R251" s="87"/>
      <c r="S251" s="87"/>
      <c r="T251" s="87"/>
      <c r="U251" s="87"/>
      <c r="V251" s="87"/>
      <c r="W251" s="214"/>
      <c r="Y251" s="203"/>
      <c r="Z251" s="173"/>
      <c r="AA251" s="172"/>
      <c r="AC251" s="16"/>
    </row>
    <row r="252" spans="1:32" ht="15.75" customHeight="1" x14ac:dyDescent="0.3">
      <c r="A252" s="15"/>
      <c r="E252" s="351"/>
      <c r="H252" s="71"/>
      <c r="I252" s="72"/>
      <c r="J252" s="24"/>
      <c r="P252" s="87"/>
      <c r="Q252" s="87"/>
      <c r="R252" s="87"/>
      <c r="S252" s="87"/>
      <c r="T252" s="87"/>
      <c r="U252" s="87"/>
      <c r="V252" s="87"/>
      <c r="W252" s="214"/>
      <c r="Y252" s="203"/>
      <c r="Z252" s="173"/>
      <c r="AA252" s="172"/>
      <c r="AC252" s="16"/>
    </row>
    <row r="253" spans="1:32" ht="15.75" customHeight="1" x14ac:dyDescent="0.3">
      <c r="A253" s="15"/>
      <c r="E253" s="351"/>
      <c r="G253" s="19"/>
      <c r="H253" s="19"/>
      <c r="P253" s="87"/>
      <c r="Q253" s="88"/>
      <c r="R253" s="88"/>
      <c r="S253" s="88"/>
      <c r="T253" s="88"/>
      <c r="U253" s="88"/>
      <c r="V253" s="88"/>
      <c r="W253" s="214"/>
      <c r="Y253" s="203"/>
      <c r="Z253" s="173"/>
      <c r="AA253" s="172"/>
      <c r="AC253" s="16"/>
    </row>
    <row r="254" spans="1:32" ht="15.75" customHeight="1" x14ac:dyDescent="0.3">
      <c r="A254" s="15"/>
      <c r="E254" s="351"/>
      <c r="G254" s="24"/>
      <c r="H254" s="24"/>
      <c r="Q254" s="87"/>
      <c r="R254" s="87"/>
      <c r="S254" s="87"/>
      <c r="T254" s="87"/>
      <c r="U254" s="87"/>
      <c r="V254" s="87"/>
      <c r="W254" s="214"/>
      <c r="Y254" s="203"/>
      <c r="Z254" s="173"/>
      <c r="AA254" s="172"/>
      <c r="AC254" s="16"/>
    </row>
    <row r="255" spans="1:32" ht="15.75" customHeight="1" x14ac:dyDescent="0.3">
      <c r="A255" s="15"/>
      <c r="E255" s="351"/>
      <c r="Q255" s="87"/>
      <c r="R255" s="87"/>
      <c r="S255" s="87"/>
      <c r="T255" s="87"/>
      <c r="U255" s="87"/>
      <c r="V255" s="87"/>
      <c r="W255" s="214"/>
      <c r="Y255" s="203"/>
      <c r="Z255" s="173"/>
      <c r="AA255" s="172"/>
      <c r="AC255" s="16"/>
    </row>
    <row r="256" spans="1:32" ht="15.75" customHeight="1" x14ac:dyDescent="0.3">
      <c r="A256" s="15"/>
      <c r="E256" s="351"/>
      <c r="Q256" s="87"/>
      <c r="R256" s="87"/>
      <c r="S256" s="87"/>
      <c r="T256" s="87"/>
      <c r="U256" s="87"/>
      <c r="V256" s="87"/>
      <c r="W256" s="214"/>
      <c r="Y256" s="203"/>
      <c r="Z256" s="173"/>
      <c r="AA256" s="172"/>
      <c r="AC256" s="16"/>
    </row>
    <row r="257" spans="1:26" ht="15.75" customHeight="1" x14ac:dyDescent="0.3">
      <c r="A257" s="15"/>
      <c r="E257" s="351"/>
      <c r="Q257" s="87"/>
      <c r="R257" s="87"/>
      <c r="S257" s="87"/>
      <c r="T257" s="87"/>
      <c r="U257" s="87"/>
      <c r="V257" s="87"/>
      <c r="W257" s="214"/>
      <c r="Y257" s="203"/>
      <c r="Z257" s="173"/>
    </row>
    <row r="258" spans="1:26" ht="15.75" customHeight="1" x14ac:dyDescent="0.3">
      <c r="A258" s="15"/>
      <c r="E258" s="351"/>
      <c r="Q258" s="87"/>
      <c r="R258" s="87"/>
      <c r="S258" s="87"/>
      <c r="T258" s="87"/>
      <c r="U258" s="87"/>
      <c r="V258" s="87"/>
      <c r="W258" s="214"/>
      <c r="Y258" s="203"/>
      <c r="Z258" s="173"/>
    </row>
    <row r="259" spans="1:26" ht="15.75" customHeight="1" x14ac:dyDescent="0.3">
      <c r="A259" s="15"/>
      <c r="E259" s="351"/>
      <c r="Q259" s="87"/>
      <c r="R259" s="87"/>
      <c r="S259" s="87"/>
      <c r="T259" s="87"/>
      <c r="U259" s="87"/>
      <c r="V259" s="87"/>
      <c r="W259" s="214"/>
      <c r="Y259" s="203"/>
      <c r="Z259" s="173"/>
    </row>
    <row r="260" spans="1:26" ht="15.75" customHeight="1" x14ac:dyDescent="0.3">
      <c r="A260" s="15"/>
      <c r="E260" s="351"/>
      <c r="Q260" s="87"/>
      <c r="R260" s="87"/>
      <c r="S260" s="87"/>
      <c r="T260" s="87"/>
      <c r="U260" s="87"/>
      <c r="V260" s="87"/>
      <c r="W260" s="214"/>
      <c r="Y260" s="203"/>
      <c r="Z260" s="173"/>
    </row>
    <row r="261" spans="1:26" ht="15.75" customHeight="1" x14ac:dyDescent="0.3">
      <c r="A261" s="15"/>
      <c r="E261" s="351"/>
      <c r="Q261" s="87"/>
      <c r="R261" s="87"/>
      <c r="S261" s="87"/>
      <c r="T261" s="87"/>
      <c r="U261" s="87"/>
      <c r="V261" s="87"/>
      <c r="W261" s="214"/>
      <c r="Y261" s="203"/>
      <c r="Z261" s="173"/>
    </row>
    <row r="262" spans="1:26" ht="15.75" customHeight="1" x14ac:dyDescent="0.3">
      <c r="A262" s="15"/>
      <c r="E262" s="351"/>
      <c r="Q262" s="87"/>
      <c r="R262" s="87"/>
      <c r="S262" s="87"/>
      <c r="T262" s="87"/>
      <c r="U262" s="87"/>
      <c r="V262" s="87"/>
      <c r="W262" s="214"/>
      <c r="Y262" s="203"/>
      <c r="Z262" s="173"/>
    </row>
    <row r="263" spans="1:26" ht="15.75" customHeight="1" x14ac:dyDescent="0.3">
      <c r="A263" s="15"/>
      <c r="E263" s="351"/>
      <c r="Q263" s="87"/>
      <c r="R263" s="87"/>
      <c r="S263" s="87"/>
      <c r="T263" s="87"/>
      <c r="U263" s="87"/>
      <c r="V263" s="87"/>
      <c r="W263" s="214"/>
      <c r="Y263" s="203"/>
      <c r="Z263" s="173"/>
    </row>
    <row r="264" spans="1:26" ht="15.75" customHeight="1" x14ac:dyDescent="0.3">
      <c r="A264" s="15"/>
      <c r="E264" s="351"/>
      <c r="Q264" s="87"/>
      <c r="R264" s="87"/>
      <c r="S264" s="87"/>
      <c r="T264" s="87"/>
      <c r="U264" s="87"/>
      <c r="V264" s="87"/>
      <c r="W264" s="214"/>
      <c r="Y264" s="203"/>
      <c r="Z264" s="173"/>
    </row>
    <row r="265" spans="1:26" ht="15.75" customHeight="1" x14ac:dyDescent="0.3">
      <c r="A265" s="15"/>
      <c r="E265" s="351"/>
      <c r="Q265" s="87"/>
      <c r="R265" s="87"/>
      <c r="S265" s="87"/>
      <c r="T265" s="87"/>
      <c r="U265" s="87"/>
      <c r="V265" s="87"/>
      <c r="W265" s="214"/>
      <c r="Y265" s="203"/>
      <c r="Z265" s="173"/>
    </row>
    <row r="266" spans="1:26" ht="26.25" customHeight="1" x14ac:dyDescent="0.3">
      <c r="A266" s="26"/>
      <c r="B266" s="651" t="s">
        <v>249</v>
      </c>
      <c r="C266" s="651"/>
      <c r="D266" s="651"/>
      <c r="E266" s="651"/>
      <c r="F266" s="651"/>
      <c r="G266" s="651"/>
      <c r="H266" s="19"/>
      <c r="I266" s="25"/>
      <c r="J266" s="25"/>
      <c r="K266" s="25"/>
      <c r="L266" s="25"/>
      <c r="Q266" s="87"/>
      <c r="R266" s="87"/>
      <c r="S266" s="87"/>
      <c r="T266" s="87"/>
      <c r="U266" s="87"/>
      <c r="V266" s="87"/>
      <c r="W266" s="214"/>
      <c r="Y266" s="203"/>
      <c r="Z266" s="173"/>
    </row>
    <row r="267" spans="1:26" ht="15.75" customHeight="1" x14ac:dyDescent="0.3">
      <c r="A267" s="15"/>
      <c r="E267" s="351"/>
      <c r="Q267" s="87"/>
      <c r="R267" s="87"/>
      <c r="S267" s="87"/>
      <c r="T267" s="87"/>
      <c r="U267" s="87"/>
      <c r="V267" s="87"/>
      <c r="W267" s="214"/>
      <c r="Y267" s="203"/>
      <c r="Z267" s="173"/>
    </row>
    <row r="268" spans="1:26" ht="15.75" customHeight="1" x14ac:dyDescent="0.3">
      <c r="A268" s="15"/>
      <c r="E268" s="351"/>
      <c r="Q268" s="87"/>
      <c r="R268" s="87"/>
      <c r="S268" s="87"/>
      <c r="T268" s="87"/>
      <c r="U268" s="87"/>
      <c r="V268" s="87"/>
      <c r="W268" s="214"/>
      <c r="Y268" s="203"/>
    </row>
    <row r="269" spans="1:26" ht="15.75" customHeight="1" x14ac:dyDescent="0.3">
      <c r="A269" s="15"/>
      <c r="E269" s="351"/>
      <c r="Q269" s="87"/>
      <c r="R269" s="87"/>
      <c r="S269" s="87"/>
      <c r="T269" s="87"/>
      <c r="U269" s="87"/>
      <c r="V269" s="87"/>
      <c r="W269" s="205"/>
      <c r="Y269" s="203"/>
      <c r="Z269" s="215"/>
    </row>
    <row r="270" spans="1:26" ht="24" customHeight="1" x14ac:dyDescent="0.3">
      <c r="A270" s="15"/>
      <c r="B270" s="416" t="s">
        <v>104</v>
      </c>
      <c r="C270" s="461" t="s">
        <v>58</v>
      </c>
      <c r="D270" s="470" t="s">
        <v>132</v>
      </c>
      <c r="F270" s="12"/>
      <c r="G270" s="3"/>
      <c r="H270" s="19"/>
      <c r="L270" s="22"/>
      <c r="M270" s="19"/>
      <c r="P270" s="87"/>
      <c r="Q270" s="87"/>
      <c r="R270" s="87"/>
      <c r="S270" s="87"/>
      <c r="T270" s="87"/>
      <c r="U270" s="87"/>
      <c r="V270" s="142"/>
      <c r="W270" s="205"/>
    </row>
    <row r="271" spans="1:26" s="3" customFormat="1" ht="21" customHeight="1" x14ac:dyDescent="0.3">
      <c r="A271" s="45"/>
      <c r="B271" s="355" t="s">
        <v>133</v>
      </c>
      <c r="C271" s="345">
        <f>+X273</f>
        <v>0</v>
      </c>
      <c r="D271" s="349">
        <f>+Y273</f>
        <v>0</v>
      </c>
      <c r="E271" s="345"/>
      <c r="L271" s="272"/>
      <c r="P271" s="89"/>
      <c r="Q271" s="89"/>
      <c r="R271" s="89"/>
      <c r="S271" s="89"/>
      <c r="T271" s="89"/>
      <c r="U271" s="89"/>
      <c r="V271" s="144"/>
      <c r="W271" s="142"/>
      <c r="X271" s="142"/>
      <c r="Y271" s="144"/>
    </row>
    <row r="272" spans="1:26" s="3" customFormat="1" ht="21" customHeight="1" x14ac:dyDescent="0.3">
      <c r="A272" s="45"/>
      <c r="B272" s="355" t="s">
        <v>134</v>
      </c>
      <c r="C272" s="345">
        <f>+X274</f>
        <v>142</v>
      </c>
      <c r="D272" s="349">
        <f t="shared" ref="D272:D273" si="10">+Y274</f>
        <v>37.73259527295771</v>
      </c>
      <c r="E272" s="345"/>
      <c r="L272" s="272"/>
      <c r="P272" s="89"/>
      <c r="Q272" s="89"/>
      <c r="R272" s="89"/>
      <c r="S272" s="89"/>
      <c r="T272" s="89"/>
      <c r="U272" s="89"/>
      <c r="V272" s="144"/>
      <c r="W272" s="216" t="s">
        <v>104</v>
      </c>
      <c r="X272" s="207" t="s">
        <v>58</v>
      </c>
      <c r="Y272" s="207" t="s">
        <v>235</v>
      </c>
      <c r="Z272" s="207" t="s">
        <v>234</v>
      </c>
    </row>
    <row r="273" spans="1:32" s="3" customFormat="1" ht="21" customHeight="1" x14ac:dyDescent="0.3">
      <c r="A273" s="45"/>
      <c r="B273" s="355" t="s">
        <v>135</v>
      </c>
      <c r="C273" s="345">
        <f>+X275</f>
        <v>199</v>
      </c>
      <c r="D273" s="349">
        <f t="shared" si="10"/>
        <v>18.725609840251259</v>
      </c>
      <c r="E273" s="345"/>
      <c r="L273" s="272"/>
      <c r="P273" s="89"/>
      <c r="Q273" s="89"/>
      <c r="R273" s="89"/>
      <c r="S273" s="89"/>
      <c r="T273" s="89"/>
      <c r="U273" s="89"/>
      <c r="V273" s="218"/>
      <c r="W273" s="139" t="s">
        <v>133</v>
      </c>
      <c r="X273" s="144">
        <v>0</v>
      </c>
      <c r="Y273" s="217">
        <v>0</v>
      </c>
      <c r="Z273" s="217">
        <v>0</v>
      </c>
    </row>
    <row r="274" spans="1:32" ht="15.75" customHeight="1" x14ac:dyDescent="0.3">
      <c r="A274" s="15"/>
      <c r="B274" s="471" t="s">
        <v>29</v>
      </c>
      <c r="C274" s="346">
        <f>SUM(C271:C273)</f>
        <v>341</v>
      </c>
      <c r="D274" s="408">
        <f>SUM(D271:D273)</f>
        <v>56.458205113208969</v>
      </c>
      <c r="F274" s="12"/>
      <c r="G274" s="3"/>
      <c r="H274" s="19"/>
      <c r="L274" s="22"/>
      <c r="M274" s="19"/>
      <c r="P274" s="87"/>
      <c r="Q274" s="87"/>
      <c r="R274" s="87"/>
      <c r="S274" s="87"/>
      <c r="T274" s="87"/>
      <c r="U274" s="87"/>
      <c r="V274" s="205"/>
      <c r="W274" s="139" t="s">
        <v>134</v>
      </c>
      <c r="X274" s="144">
        <v>142</v>
      </c>
      <c r="Y274" s="217">
        <f>(Z274/X274)/1000000</f>
        <v>37.73259527295771</v>
      </c>
      <c r="Z274" s="217">
        <v>5358028528.7599955</v>
      </c>
    </row>
    <row r="275" spans="1:32" ht="15.75" customHeight="1" x14ac:dyDescent="0.3">
      <c r="A275" s="15"/>
      <c r="E275" s="345"/>
      <c r="Q275" s="87"/>
      <c r="R275" s="87"/>
      <c r="S275" s="87"/>
      <c r="T275" s="87"/>
      <c r="U275" s="87"/>
      <c r="V275" s="87"/>
      <c r="W275" s="139" t="s">
        <v>135</v>
      </c>
      <c r="X275" s="144">
        <v>199</v>
      </c>
      <c r="Y275" s="217">
        <f>(Z275/X275)/1000000</f>
        <v>18.725609840251259</v>
      </c>
      <c r="Z275" s="217">
        <v>3726396358.2100005</v>
      </c>
    </row>
    <row r="276" spans="1:32" ht="15.75" customHeight="1" x14ac:dyDescent="0.3">
      <c r="A276" s="15"/>
      <c r="Q276" s="87"/>
      <c r="R276" s="87"/>
      <c r="S276" s="87"/>
      <c r="T276" s="87"/>
      <c r="U276" s="87"/>
      <c r="V276" s="87"/>
      <c r="W276" s="209" t="s">
        <v>29</v>
      </c>
      <c r="X276" s="219">
        <f>SUM(X273:X275)</f>
        <v>341</v>
      </c>
      <c r="Y276" s="220">
        <f>SUM(Y273:Y275)</f>
        <v>56.458205113208969</v>
      </c>
      <c r="Z276" s="220">
        <f>SUM(Z273:Z275)</f>
        <v>9084424886.9699955</v>
      </c>
    </row>
    <row r="277" spans="1:32" ht="15.75" customHeight="1" x14ac:dyDescent="0.3">
      <c r="A277" s="15"/>
      <c r="E277" s="351"/>
      <c r="Q277" s="87"/>
      <c r="R277" s="87"/>
      <c r="S277" s="87"/>
      <c r="T277" s="87"/>
      <c r="U277" s="87"/>
      <c r="V277" s="87"/>
      <c r="W277" s="205"/>
      <c r="Y277" s="203"/>
      <c r="Z277" s="173"/>
    </row>
    <row r="278" spans="1:32" ht="15.75" customHeight="1" x14ac:dyDescent="0.25">
      <c r="E278" s="425"/>
      <c r="J278" s="73"/>
      <c r="W278" s="205"/>
      <c r="Y278" s="203"/>
      <c r="Z278" s="173"/>
    </row>
    <row r="279" spans="1:32" ht="15.75" customHeight="1" x14ac:dyDescent="0.25">
      <c r="B279" s="442"/>
      <c r="C279" s="355"/>
      <c r="D279" s="355"/>
      <c r="E279" s="355"/>
      <c r="J279" s="13"/>
      <c r="W279" s="214"/>
      <c r="Y279" s="203"/>
      <c r="Z279" s="173"/>
    </row>
    <row r="280" spans="1:32" ht="15" customHeight="1" x14ac:dyDescent="0.25">
      <c r="B280" s="442"/>
      <c r="C280" s="355"/>
      <c r="D280" s="355"/>
      <c r="E280" s="355"/>
      <c r="J280" s="13"/>
      <c r="Y280" s="203"/>
      <c r="Z280" s="173"/>
    </row>
    <row r="281" spans="1:32" ht="14.25" customHeight="1" x14ac:dyDescent="0.25">
      <c r="B281" s="442"/>
      <c r="C281" s="355"/>
      <c r="D281" s="355"/>
      <c r="E281" s="355"/>
      <c r="J281" s="13"/>
      <c r="W281" s="221"/>
      <c r="Y281" s="203"/>
      <c r="Z281" s="173"/>
    </row>
    <row r="282" spans="1:32" ht="15" customHeight="1" x14ac:dyDescent="0.25">
      <c r="B282" s="442"/>
      <c r="C282" s="355"/>
      <c r="D282" s="355"/>
      <c r="E282" s="355"/>
      <c r="J282" s="13"/>
      <c r="W282" s="222"/>
      <c r="Y282" s="203"/>
      <c r="Z282" s="173"/>
    </row>
    <row r="283" spans="1:32" x14ac:dyDescent="0.25">
      <c r="B283" s="442"/>
      <c r="C283" s="355"/>
      <c r="D283" s="355"/>
      <c r="E283" s="355"/>
      <c r="J283" s="13"/>
      <c r="W283" s="222"/>
      <c r="Y283" s="203"/>
      <c r="Z283" s="173"/>
    </row>
    <row r="284" spans="1:32" ht="15" customHeight="1" x14ac:dyDescent="0.25">
      <c r="B284" s="442"/>
      <c r="C284" s="441"/>
      <c r="D284" s="441"/>
      <c r="E284" s="355"/>
      <c r="J284" s="13"/>
      <c r="W284" s="222"/>
      <c r="Y284" s="203"/>
      <c r="Z284" s="173"/>
    </row>
    <row r="285" spans="1:32" ht="15" customHeight="1" x14ac:dyDescent="0.25">
      <c r="B285" s="442"/>
      <c r="C285" s="355"/>
      <c r="D285" s="355"/>
      <c r="E285" s="355"/>
      <c r="J285" s="13"/>
      <c r="W285" s="222"/>
      <c r="Y285" s="203"/>
      <c r="Z285" s="173"/>
    </row>
    <row r="286" spans="1:32" ht="15" customHeight="1" x14ac:dyDescent="0.25">
      <c r="B286" s="442"/>
      <c r="C286" s="355"/>
      <c r="D286" s="355"/>
      <c r="E286" s="355"/>
      <c r="J286" s="13"/>
      <c r="W286" s="222"/>
      <c r="Y286" s="203"/>
      <c r="Z286" s="172"/>
    </row>
    <row r="287" spans="1:32" ht="27.75" customHeight="1" x14ac:dyDescent="0.25">
      <c r="A287" s="26"/>
      <c r="B287" s="651" t="s">
        <v>168</v>
      </c>
      <c r="C287" s="651"/>
      <c r="D287" s="651"/>
      <c r="E287" s="651"/>
      <c r="H287" s="12"/>
      <c r="I287" s="12"/>
      <c r="J287" s="12"/>
      <c r="L287" s="64"/>
      <c r="Q287" s="3"/>
      <c r="R287" s="3"/>
      <c r="S287" s="3"/>
      <c r="T287" s="3"/>
      <c r="U287" s="3"/>
      <c r="V287" s="3"/>
      <c r="W287" s="222"/>
      <c r="Z287" s="197"/>
      <c r="AA287" s="17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62"/>
      <c r="C288" s="363"/>
      <c r="D288" s="363"/>
      <c r="E288" s="345"/>
      <c r="J288" s="3"/>
      <c r="W288" s="222"/>
      <c r="Y288" s="173"/>
      <c r="Z288" s="172"/>
    </row>
    <row r="289" spans="1:25" ht="15" customHeight="1" x14ac:dyDescent="0.25">
      <c r="A289" s="26"/>
      <c r="B289" s="362"/>
      <c r="C289" s="682" t="s">
        <v>52</v>
      </c>
      <c r="D289" s="682"/>
      <c r="E289" s="682" t="s">
        <v>165</v>
      </c>
      <c r="F289" s="682"/>
      <c r="G289" s="682" t="s">
        <v>297</v>
      </c>
      <c r="H289" s="682"/>
      <c r="J289" s="3"/>
      <c r="Y289" s="196"/>
    </row>
    <row r="290" spans="1:25" ht="15" customHeight="1" x14ac:dyDescent="0.25">
      <c r="A290" s="15"/>
      <c r="B290" s="587" t="s">
        <v>28</v>
      </c>
      <c r="C290" s="587" t="s">
        <v>58</v>
      </c>
      <c r="D290" s="588" t="s">
        <v>96</v>
      </c>
      <c r="E290" s="587" t="s">
        <v>58</v>
      </c>
      <c r="F290" s="588" t="s">
        <v>96</v>
      </c>
      <c r="G290" s="589" t="s">
        <v>298</v>
      </c>
      <c r="H290" s="589" t="s">
        <v>299</v>
      </c>
      <c r="I290" s="3"/>
      <c r="L290" s="22"/>
      <c r="M290" s="19"/>
      <c r="Q290" s="19"/>
      <c r="W290" s="222"/>
      <c r="Y290" s="173"/>
    </row>
    <row r="291" spans="1:25" x14ac:dyDescent="0.25">
      <c r="A291" s="15"/>
      <c r="B291" s="594" t="s">
        <v>59</v>
      </c>
      <c r="C291" s="590">
        <v>53</v>
      </c>
      <c r="D291" s="591">
        <v>498.00700000000001</v>
      </c>
      <c r="E291" s="590">
        <v>95</v>
      </c>
      <c r="F291" s="591">
        <v>1844.1658275699999</v>
      </c>
      <c r="G291" s="590">
        <v>148</v>
      </c>
      <c r="H291" s="591">
        <v>2342.1728275699998</v>
      </c>
      <c r="I291" s="3"/>
      <c r="L291" s="22"/>
      <c r="M291" s="19"/>
      <c r="O291" s="12"/>
      <c r="P291" s="12"/>
      <c r="Q291" s="19"/>
    </row>
    <row r="292" spans="1:25" x14ac:dyDescent="0.25">
      <c r="A292" s="15"/>
      <c r="B292" s="594" t="s">
        <v>32</v>
      </c>
      <c r="C292" s="590">
        <v>289</v>
      </c>
      <c r="D292" s="591">
        <v>2576.7829999999999</v>
      </c>
      <c r="E292" s="590">
        <v>137</v>
      </c>
      <c r="F292" s="591">
        <v>2622.9705079299997</v>
      </c>
      <c r="G292" s="590">
        <v>426</v>
      </c>
      <c r="H292" s="591">
        <v>5199.7535079299996</v>
      </c>
      <c r="I292" s="3"/>
      <c r="L292" s="22"/>
      <c r="M292" s="19"/>
      <c r="O292" s="12"/>
      <c r="P292" s="12"/>
      <c r="Q292" s="19"/>
    </row>
    <row r="293" spans="1:25" x14ac:dyDescent="0.25">
      <c r="A293" s="15"/>
      <c r="B293" s="594" t="s">
        <v>33</v>
      </c>
      <c r="C293" s="590">
        <v>797</v>
      </c>
      <c r="D293" s="591">
        <v>7416.701</v>
      </c>
      <c r="E293" s="590">
        <v>391</v>
      </c>
      <c r="F293" s="591">
        <v>9797.8541735199997</v>
      </c>
      <c r="G293" s="590">
        <v>1188</v>
      </c>
      <c r="H293" s="591">
        <v>17214.555173519999</v>
      </c>
      <c r="I293" s="3"/>
      <c r="L293" s="22"/>
      <c r="M293" s="19"/>
      <c r="O293" s="12"/>
      <c r="P293" s="12"/>
      <c r="Q293" s="19"/>
    </row>
    <row r="294" spans="1:25" x14ac:dyDescent="0.25">
      <c r="A294" s="15"/>
      <c r="B294" s="594" t="s">
        <v>34</v>
      </c>
      <c r="C294" s="590">
        <v>201</v>
      </c>
      <c r="D294" s="591">
        <v>1771.499</v>
      </c>
      <c r="E294" s="590">
        <v>138</v>
      </c>
      <c r="F294" s="591">
        <v>2923.5774514499999</v>
      </c>
      <c r="G294" s="590">
        <v>339</v>
      </c>
      <c r="H294" s="591">
        <v>4695.0764514499997</v>
      </c>
      <c r="I294" s="3"/>
      <c r="L294" s="22"/>
      <c r="M294" s="19"/>
      <c r="Q294" s="21"/>
    </row>
    <row r="295" spans="1:25" x14ac:dyDescent="0.25">
      <c r="A295" s="15"/>
      <c r="B295" s="594" t="s">
        <v>35</v>
      </c>
      <c r="C295" s="590">
        <v>967</v>
      </c>
      <c r="D295" s="591">
        <v>8954.6630000000005</v>
      </c>
      <c r="E295" s="590">
        <v>199</v>
      </c>
      <c r="F295" s="591">
        <v>3769.5070975799999</v>
      </c>
      <c r="G295" s="590">
        <v>1166</v>
      </c>
      <c r="H295" s="591">
        <v>12724.170097580001</v>
      </c>
      <c r="I295" s="3"/>
      <c r="L295" s="22"/>
      <c r="M295" s="19"/>
      <c r="Q295" s="21"/>
    </row>
    <row r="296" spans="1:25" x14ac:dyDescent="0.25">
      <c r="A296" s="15"/>
      <c r="B296" s="594" t="s">
        <v>31</v>
      </c>
      <c r="C296" s="590">
        <v>923</v>
      </c>
      <c r="D296" s="591">
        <v>8543.5730000000003</v>
      </c>
      <c r="E296" s="590">
        <v>155</v>
      </c>
      <c r="F296" s="591">
        <v>2906.5720580799998</v>
      </c>
      <c r="G296" s="590">
        <v>1078</v>
      </c>
      <c r="H296" s="591">
        <v>11450.145058080001</v>
      </c>
      <c r="I296" s="3"/>
      <c r="L296" s="22"/>
      <c r="M296" s="19"/>
      <c r="Q296" s="21"/>
    </row>
    <row r="297" spans="1:25" x14ac:dyDescent="0.25">
      <c r="A297" s="15"/>
      <c r="B297" s="594" t="s">
        <v>36</v>
      </c>
      <c r="C297" s="590">
        <v>582</v>
      </c>
      <c r="D297" s="591">
        <v>5289.585</v>
      </c>
      <c r="E297" s="590">
        <v>249</v>
      </c>
      <c r="F297" s="591">
        <v>4788.0980225800004</v>
      </c>
      <c r="G297" s="590">
        <v>831</v>
      </c>
      <c r="H297" s="591">
        <v>10077.68302258</v>
      </c>
      <c r="I297" s="3"/>
      <c r="L297" s="22"/>
      <c r="M297" s="19"/>
      <c r="Q297" s="21"/>
    </row>
    <row r="298" spans="1:25" x14ac:dyDescent="0.25">
      <c r="A298" s="15"/>
      <c r="B298" s="594" t="s">
        <v>37</v>
      </c>
      <c r="C298" s="590">
        <v>601</v>
      </c>
      <c r="D298" s="591">
        <v>5594.558</v>
      </c>
      <c r="E298" s="590">
        <v>613</v>
      </c>
      <c r="F298" s="591">
        <v>16598.223715430002</v>
      </c>
      <c r="G298" s="590">
        <v>1214</v>
      </c>
      <c r="H298" s="591">
        <v>22192.781715430003</v>
      </c>
      <c r="I298" s="3"/>
      <c r="L298" s="22"/>
      <c r="M298" s="19"/>
      <c r="Q298" s="21"/>
    </row>
    <row r="299" spans="1:25" x14ac:dyDescent="0.25">
      <c r="A299" s="15"/>
      <c r="B299" s="594" t="s">
        <v>38</v>
      </c>
      <c r="C299" s="590">
        <v>384</v>
      </c>
      <c r="D299" s="591">
        <v>3448.1439999999998</v>
      </c>
      <c r="E299" s="590">
        <v>297</v>
      </c>
      <c r="F299" s="591">
        <v>8018.2362476499993</v>
      </c>
      <c r="G299" s="590">
        <v>681</v>
      </c>
      <c r="H299" s="591">
        <v>11466.380247649999</v>
      </c>
      <c r="I299" s="3"/>
      <c r="L299" s="22"/>
      <c r="M299" s="19"/>
      <c r="Q299" s="21"/>
    </row>
    <row r="300" spans="1:25" x14ac:dyDescent="0.25">
      <c r="A300" s="15"/>
      <c r="B300" s="594" t="s">
        <v>39</v>
      </c>
      <c r="C300" s="590">
        <v>1127</v>
      </c>
      <c r="D300" s="591">
        <v>10532.183999999999</v>
      </c>
      <c r="E300" s="590">
        <v>288</v>
      </c>
      <c r="F300" s="591">
        <v>6420.54392964</v>
      </c>
      <c r="G300" s="590">
        <v>1415</v>
      </c>
      <c r="H300" s="591">
        <v>16952.727929640001</v>
      </c>
      <c r="I300" s="3">
        <v>959</v>
      </c>
      <c r="J300" s="19">
        <v>11038.270843050001</v>
      </c>
      <c r="L300" s="22"/>
      <c r="M300" s="19"/>
      <c r="Q300" s="21"/>
    </row>
    <row r="301" spans="1:25" x14ac:dyDescent="0.25">
      <c r="A301" s="15"/>
      <c r="B301" s="594" t="s">
        <v>40</v>
      </c>
      <c r="C301" s="590">
        <v>962</v>
      </c>
      <c r="D301" s="591">
        <v>8980.0619346499989</v>
      </c>
      <c r="E301" s="590">
        <v>214</v>
      </c>
      <c r="F301" s="591">
        <v>4261.62500215</v>
      </c>
      <c r="G301" s="590">
        <v>1176</v>
      </c>
      <c r="H301" s="591">
        <v>13241.686936799999</v>
      </c>
      <c r="I301" s="3"/>
      <c r="L301" s="22"/>
      <c r="M301" s="19"/>
      <c r="Q301" s="19"/>
    </row>
    <row r="302" spans="1:25" hidden="1" x14ac:dyDescent="0.25">
      <c r="A302" s="15"/>
      <c r="B302" s="594" t="s">
        <v>60</v>
      </c>
      <c r="C302" s="590">
        <v>0</v>
      </c>
      <c r="D302" s="591">
        <v>0</v>
      </c>
      <c r="E302" s="590">
        <v>0</v>
      </c>
      <c r="F302" s="591">
        <v>0</v>
      </c>
      <c r="G302" s="590">
        <v>0</v>
      </c>
      <c r="H302" s="591">
        <v>0</v>
      </c>
      <c r="I302" s="3"/>
      <c r="L302" s="22"/>
      <c r="M302" s="19"/>
      <c r="Q302" s="19"/>
    </row>
    <row r="303" spans="1:25" x14ac:dyDescent="0.25">
      <c r="A303" s="15"/>
      <c r="B303" s="595" t="s">
        <v>6</v>
      </c>
      <c r="C303" s="592">
        <f t="shared" ref="C303:H303" si="11">SUM(C291:C302)</f>
        <v>6886</v>
      </c>
      <c r="D303" s="593">
        <f t="shared" si="11"/>
        <v>63605.758934650003</v>
      </c>
      <c r="E303" s="592">
        <f t="shared" si="11"/>
        <v>2776</v>
      </c>
      <c r="F303" s="593">
        <f t="shared" si="11"/>
        <v>63951.374033580003</v>
      </c>
      <c r="G303" s="592">
        <f t="shared" si="11"/>
        <v>9662</v>
      </c>
      <c r="H303" s="593">
        <f t="shared" si="11"/>
        <v>127557.13296823001</v>
      </c>
      <c r="I303" s="3"/>
      <c r="L303" s="22"/>
      <c r="M303" s="19"/>
      <c r="O303" s="12"/>
      <c r="P303" s="12"/>
      <c r="Q303" s="19"/>
    </row>
    <row r="304" spans="1:25" ht="13" x14ac:dyDescent="0.25">
      <c r="A304" s="15"/>
      <c r="B304" s="681" t="s">
        <v>295</v>
      </c>
      <c r="C304" s="681"/>
      <c r="D304" s="681"/>
      <c r="E304" s="681"/>
      <c r="F304" s="29"/>
      <c r="G304" s="13"/>
      <c r="H304" s="35"/>
      <c r="I304" s="29"/>
      <c r="J304" s="3"/>
    </row>
    <row r="305" spans="1:16" ht="15" customHeight="1" x14ac:dyDescent="0.25">
      <c r="A305" s="15"/>
      <c r="B305" s="681"/>
      <c r="C305" s="681"/>
      <c r="D305" s="681"/>
      <c r="E305" s="681"/>
      <c r="J305" s="3"/>
    </row>
    <row r="306" spans="1:16" ht="45" customHeight="1" x14ac:dyDescent="0.25">
      <c r="A306" s="15"/>
      <c r="B306" s="681"/>
      <c r="C306" s="681"/>
      <c r="D306" s="681"/>
      <c r="E306" s="681"/>
      <c r="J306" s="14"/>
      <c r="N306" s="22"/>
      <c r="O306" s="22"/>
      <c r="P306" s="22"/>
    </row>
    <row r="307" spans="1:16" ht="17.25" customHeight="1" x14ac:dyDescent="0.25">
      <c r="A307" s="15"/>
      <c r="B307" s="397"/>
      <c r="C307" s="376"/>
      <c r="D307" s="376"/>
      <c r="E307" s="397"/>
      <c r="J307" s="14"/>
      <c r="N307" s="22"/>
      <c r="O307" s="22"/>
      <c r="P307" s="22"/>
    </row>
    <row r="308" spans="1:16" ht="15.75" customHeight="1" x14ac:dyDescent="0.25">
      <c r="A308" s="15"/>
      <c r="B308" s="397"/>
      <c r="C308" s="397"/>
      <c r="D308" s="397"/>
      <c r="E308" s="397"/>
      <c r="J308" s="14"/>
      <c r="N308" s="22"/>
      <c r="O308" s="22"/>
      <c r="P308" s="22"/>
    </row>
    <row r="309" spans="1:16" ht="17.25" hidden="1" customHeight="1" x14ac:dyDescent="0.25">
      <c r="A309" s="15"/>
      <c r="B309" s="397"/>
      <c r="C309" s="397"/>
      <c r="D309" s="397"/>
      <c r="E309" s="397"/>
      <c r="J309" s="14"/>
      <c r="N309" s="22"/>
      <c r="O309" s="22"/>
      <c r="P309" s="22"/>
    </row>
    <row r="310" spans="1:16" ht="17.25" customHeight="1" x14ac:dyDescent="0.25">
      <c r="A310" s="15"/>
      <c r="B310" s="397"/>
      <c r="C310" s="376"/>
      <c r="D310" s="376"/>
      <c r="E310" s="397"/>
      <c r="J310" s="14"/>
      <c r="N310" s="22"/>
      <c r="O310" s="22"/>
      <c r="P310" s="22"/>
    </row>
    <row r="311" spans="1:16" ht="15" customHeight="1" x14ac:dyDescent="0.25">
      <c r="A311" s="15"/>
      <c r="B311" s="377"/>
      <c r="C311" s="378"/>
      <c r="D311" s="378"/>
      <c r="E311" s="379"/>
      <c r="G311" s="19"/>
      <c r="N311" s="22"/>
      <c r="O311" s="22"/>
      <c r="P311" s="22"/>
    </row>
    <row r="312" spans="1:16" ht="26.25" customHeight="1" x14ac:dyDescent="0.25">
      <c r="A312" s="15"/>
      <c r="B312" s="651" t="s">
        <v>169</v>
      </c>
      <c r="C312" s="651"/>
      <c r="D312" s="417"/>
      <c r="E312" s="380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01" t="s">
        <v>28</v>
      </c>
      <c r="C314" s="346" t="s">
        <v>3</v>
      </c>
      <c r="D314" s="399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396" t="s">
        <v>59</v>
      </c>
      <c r="C315" s="345">
        <v>10</v>
      </c>
      <c r="D315" s="349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396" t="s">
        <v>32</v>
      </c>
      <c r="C316" s="345">
        <v>9</v>
      </c>
      <c r="D316" s="349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396" t="s">
        <v>33</v>
      </c>
      <c r="C317" s="345">
        <v>70</v>
      </c>
      <c r="D317" s="349">
        <v>624635000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396" t="s">
        <v>34</v>
      </c>
      <c r="C318" s="345">
        <v>8</v>
      </c>
      <c r="D318" s="349">
        <v>73353000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396" t="s">
        <v>35</v>
      </c>
      <c r="C319" s="345">
        <v>66</v>
      </c>
      <c r="D319" s="349">
        <v>582322000</v>
      </c>
      <c r="F319" s="29"/>
      <c r="G319" s="3"/>
      <c r="H319" s="19"/>
      <c r="L319" s="22"/>
      <c r="N319" s="22"/>
      <c r="O319" s="22"/>
      <c r="P319" s="22"/>
    </row>
    <row r="320" spans="1:16" x14ac:dyDescent="0.25">
      <c r="A320" s="15"/>
      <c r="B320" s="396" t="s">
        <v>31</v>
      </c>
      <c r="C320" s="345">
        <v>81</v>
      </c>
      <c r="D320" s="349">
        <v>774443373.85000002</v>
      </c>
      <c r="F320" s="29"/>
      <c r="G320" s="3"/>
      <c r="H320" s="19"/>
      <c r="L320" s="22"/>
      <c r="N320" s="22"/>
      <c r="O320" s="22"/>
      <c r="P320" s="22"/>
    </row>
    <row r="321" spans="1:17" x14ac:dyDescent="0.25">
      <c r="A321" s="15"/>
      <c r="B321" s="396" t="s">
        <v>36</v>
      </c>
      <c r="C321" s="345">
        <v>50</v>
      </c>
      <c r="D321" s="349">
        <v>448473000</v>
      </c>
      <c r="F321" s="29"/>
      <c r="G321" s="3"/>
      <c r="H321" s="19"/>
      <c r="L321" s="22"/>
      <c r="N321" s="22"/>
      <c r="O321" s="22"/>
      <c r="P321" s="22"/>
    </row>
    <row r="322" spans="1:17" x14ac:dyDescent="0.25">
      <c r="A322" s="15"/>
      <c r="B322" s="396" t="s">
        <v>37</v>
      </c>
      <c r="C322" s="345">
        <v>66</v>
      </c>
      <c r="D322" s="349">
        <v>595251000</v>
      </c>
      <c r="F322" s="29"/>
      <c r="G322" s="3"/>
      <c r="H322" s="19"/>
      <c r="L322" s="22"/>
      <c r="N322" s="22"/>
      <c r="O322" s="22"/>
      <c r="P322" s="22"/>
    </row>
    <row r="323" spans="1:17" x14ac:dyDescent="0.25">
      <c r="A323" s="15"/>
      <c r="B323" s="396" t="s">
        <v>38</v>
      </c>
      <c r="C323" s="345">
        <v>21</v>
      </c>
      <c r="D323" s="349">
        <v>192760000</v>
      </c>
      <c r="E323" s="276"/>
      <c r="F323" s="29"/>
      <c r="G323" s="3"/>
      <c r="H323" s="19"/>
      <c r="L323" s="22"/>
      <c r="N323" s="22"/>
      <c r="O323" s="22"/>
      <c r="P323" s="22"/>
    </row>
    <row r="324" spans="1:17" x14ac:dyDescent="0.25">
      <c r="A324" s="15"/>
      <c r="B324" s="396" t="s">
        <v>39</v>
      </c>
      <c r="C324" s="345">
        <v>109</v>
      </c>
      <c r="D324" s="349">
        <v>982303000</v>
      </c>
      <c r="E324" s="276"/>
      <c r="F324" s="29"/>
      <c r="G324" s="3"/>
      <c r="H324" s="19"/>
      <c r="L324" s="22"/>
      <c r="N324" s="22"/>
      <c r="O324" s="22"/>
      <c r="P324" s="22"/>
    </row>
    <row r="325" spans="1:17" x14ac:dyDescent="0.25">
      <c r="A325" s="15"/>
      <c r="B325" s="396" t="s">
        <v>40</v>
      </c>
      <c r="C325" s="345">
        <v>128</v>
      </c>
      <c r="D325" s="349">
        <v>1629342744.55</v>
      </c>
      <c r="E325" s="276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396" t="s">
        <v>60</v>
      </c>
      <c r="C326" s="345">
        <v>0</v>
      </c>
      <c r="D326" s="349">
        <v>0</v>
      </c>
      <c r="E326" s="276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381"/>
      <c r="D327" s="349"/>
      <c r="E327" s="276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05" t="s">
        <v>6</v>
      </c>
      <c r="C328" s="398">
        <f>SUM(C315:C327)</f>
        <v>618</v>
      </c>
      <c r="D328" s="410">
        <f>SUM(D315:D327)</f>
        <v>6074030118.4000006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16" t="s">
        <v>280</v>
      </c>
      <c r="C329" s="363"/>
      <c r="D329" s="520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81" t="s">
        <v>93</v>
      </c>
      <c r="C330" s="681"/>
      <c r="D330" s="681"/>
      <c r="E330" s="681"/>
      <c r="J330" s="18"/>
      <c r="N330" s="22"/>
      <c r="O330" s="22"/>
      <c r="P330" s="22"/>
    </row>
    <row r="331" spans="1:17" ht="15" customHeight="1" x14ac:dyDescent="0.25">
      <c r="A331" s="15"/>
      <c r="B331" s="681"/>
      <c r="C331" s="681"/>
      <c r="D331" s="681"/>
      <c r="E331" s="681"/>
      <c r="J331" s="18"/>
      <c r="N331" s="22"/>
      <c r="O331" s="22"/>
      <c r="P331" s="22"/>
    </row>
    <row r="332" spans="1:17" ht="15.75" customHeight="1" x14ac:dyDescent="0.25">
      <c r="B332" s="681"/>
      <c r="C332" s="681"/>
      <c r="D332" s="681"/>
      <c r="E332" s="681"/>
      <c r="F332" s="26"/>
      <c r="G332" s="26"/>
      <c r="H332" s="26"/>
      <c r="I332" s="25"/>
      <c r="J332" s="82"/>
      <c r="K332" s="3"/>
      <c r="N332" s="22"/>
      <c r="O332" s="22"/>
      <c r="P332" s="22"/>
    </row>
    <row r="333" spans="1:17" ht="15.75" customHeight="1" x14ac:dyDescent="0.25">
      <c r="B333" s="415"/>
      <c r="C333" s="415"/>
      <c r="D333" s="415"/>
      <c r="E333" s="415"/>
      <c r="F333" s="26"/>
      <c r="G333" s="26"/>
      <c r="H333" s="26"/>
      <c r="I333" s="25"/>
      <c r="J333" s="82"/>
      <c r="K333" s="3"/>
      <c r="P333" s="25"/>
      <c r="Q333" s="23"/>
    </row>
    <row r="334" spans="1:17" ht="15.75" customHeight="1" x14ac:dyDescent="0.25">
      <c r="B334" s="415"/>
      <c r="C334" s="415"/>
      <c r="D334" s="415"/>
      <c r="E334" s="544"/>
      <c r="F334" s="26"/>
      <c r="G334" s="26"/>
      <c r="H334" s="26"/>
      <c r="I334" s="25"/>
      <c r="J334" s="82"/>
      <c r="K334" s="3"/>
      <c r="P334" s="25"/>
      <c r="Q334" s="23"/>
    </row>
    <row r="335" spans="1:17" ht="15.75" customHeight="1" x14ac:dyDescent="0.25">
      <c r="B335" s="415"/>
      <c r="C335" s="415"/>
      <c r="D335" s="415"/>
      <c r="E335" s="415"/>
      <c r="F335" s="26"/>
      <c r="G335" s="26"/>
      <c r="H335" s="26"/>
      <c r="I335" s="25"/>
      <c r="J335" s="82"/>
      <c r="K335" s="3"/>
      <c r="P335" s="25"/>
      <c r="Q335" s="23"/>
    </row>
    <row r="336" spans="1:17" ht="15.75" customHeight="1" x14ac:dyDescent="0.25">
      <c r="B336" s="415"/>
      <c r="C336" s="415"/>
      <c r="D336" s="415"/>
      <c r="E336" s="415"/>
      <c r="F336" s="26"/>
      <c r="G336" s="26"/>
      <c r="H336" s="26"/>
      <c r="I336" s="25"/>
      <c r="J336" s="82"/>
      <c r="K336" s="3"/>
      <c r="P336" s="25"/>
      <c r="Q336" s="23"/>
    </row>
    <row r="337" spans="1:25" ht="26.25" customHeight="1" x14ac:dyDescent="0.25">
      <c r="A337" s="26"/>
      <c r="B337" s="651" t="s">
        <v>186</v>
      </c>
      <c r="C337" s="651"/>
      <c r="D337" s="651"/>
      <c r="E337" s="651"/>
      <c r="F337" s="25"/>
      <c r="G337" s="82"/>
      <c r="M337" s="273"/>
      <c r="Q337" s="23"/>
      <c r="R337" s="23"/>
      <c r="S337" s="23"/>
      <c r="T337" s="23"/>
      <c r="U337" s="23"/>
      <c r="V337" s="23"/>
    </row>
    <row r="338" spans="1:25" ht="15.75" customHeight="1" x14ac:dyDescent="0.25">
      <c r="A338" s="26"/>
      <c r="B338" s="362"/>
      <c r="C338" s="363"/>
      <c r="D338" s="363"/>
      <c r="M338" s="273"/>
      <c r="Q338" s="683"/>
      <c r="R338" s="90"/>
      <c r="S338" s="90"/>
      <c r="T338" s="90"/>
      <c r="U338" s="90"/>
      <c r="V338" s="90"/>
    </row>
    <row r="339" spans="1:25" ht="15.75" customHeight="1" x14ac:dyDescent="0.25">
      <c r="A339" s="15"/>
      <c r="C339" s="685" t="s">
        <v>643</v>
      </c>
      <c r="D339" s="686"/>
      <c r="E339" s="686"/>
      <c r="F339" s="686"/>
      <c r="G339" s="686"/>
      <c r="H339" s="687"/>
      <c r="J339" s="2"/>
      <c r="K339" s="671" t="s">
        <v>646</v>
      </c>
      <c r="L339" s="672"/>
      <c r="M339" s="672"/>
      <c r="N339" s="673"/>
      <c r="O339" s="94"/>
      <c r="Q339" s="683"/>
      <c r="R339" s="90"/>
      <c r="S339" s="90"/>
      <c r="T339" s="90"/>
      <c r="U339" s="90"/>
      <c r="V339" s="90"/>
      <c r="W339" s="171"/>
    </row>
    <row r="340" spans="1:25" s="29" customFormat="1" ht="24.65" customHeight="1" x14ac:dyDescent="0.25">
      <c r="A340" s="40"/>
      <c r="B340" s="276"/>
      <c r="C340" s="663" t="s">
        <v>644</v>
      </c>
      <c r="D340" s="664"/>
      <c r="E340" s="664"/>
      <c r="F340" s="652" t="s">
        <v>645</v>
      </c>
      <c r="G340" s="653"/>
      <c r="H340" s="654"/>
      <c r="I340" s="19"/>
      <c r="J340" s="276"/>
      <c r="K340" s="652" t="s">
        <v>647</v>
      </c>
      <c r="L340" s="654"/>
      <c r="M340" s="652" t="s">
        <v>648</v>
      </c>
      <c r="N340" s="654"/>
      <c r="O340" s="94"/>
      <c r="Q340" s="90"/>
      <c r="R340" s="90"/>
      <c r="S340" s="90"/>
      <c r="T340" s="90"/>
      <c r="U340" s="90"/>
      <c r="V340" s="90"/>
      <c r="W340" s="171"/>
      <c r="X340" s="684"/>
      <c r="Y340" s="684"/>
    </row>
    <row r="341" spans="1:25" x14ac:dyDescent="0.25">
      <c r="A341" s="15"/>
      <c r="B341" s="344" t="s">
        <v>42</v>
      </c>
      <c r="C341" s="344" t="s">
        <v>245</v>
      </c>
      <c r="D341" s="344" t="s">
        <v>43</v>
      </c>
      <c r="E341" s="445" t="s">
        <v>244</v>
      </c>
      <c r="F341" s="34" t="s">
        <v>30</v>
      </c>
      <c r="G341" s="34" t="s">
        <v>43</v>
      </c>
      <c r="H341" s="141" t="s">
        <v>244</v>
      </c>
      <c r="J341" s="344" t="s">
        <v>42</v>
      </c>
      <c r="K341" s="344" t="s">
        <v>171</v>
      </c>
      <c r="L341" s="344" t="s">
        <v>43</v>
      </c>
      <c r="M341" s="344" t="s">
        <v>30</v>
      </c>
      <c r="N341" s="525" t="s">
        <v>43</v>
      </c>
      <c r="O341" s="94"/>
      <c r="P341" s="91"/>
      <c r="Q341" s="91"/>
      <c r="R341" s="91"/>
      <c r="S341" s="91"/>
      <c r="T341" s="91"/>
      <c r="U341" s="91"/>
      <c r="V341" s="227"/>
      <c r="W341" s="223"/>
      <c r="X341" s="224"/>
      <c r="Y341" s="224"/>
    </row>
    <row r="342" spans="1:25" s="35" customFormat="1" x14ac:dyDescent="0.25">
      <c r="A342" s="33"/>
      <c r="B342" s="472" t="s">
        <v>44</v>
      </c>
      <c r="C342" s="473">
        <v>2457</v>
      </c>
      <c r="D342" s="566">
        <f>26897502146.15/1000000</f>
        <v>26897.50214615</v>
      </c>
      <c r="E342" s="474">
        <f>C342/$C$367</f>
        <v>0.25429517698199133</v>
      </c>
      <c r="F342" s="473">
        <v>2448</v>
      </c>
      <c r="G342" s="566">
        <f>26566383071.31/1000000</f>
        <v>26566.38307131</v>
      </c>
      <c r="H342" s="474">
        <f t="shared" ref="H342:H366" si="12">F342/$F$367</f>
        <v>0.25043478260869567</v>
      </c>
      <c r="J342" s="472" t="s">
        <v>44</v>
      </c>
      <c r="K342" s="473">
        <v>2548</v>
      </c>
      <c r="L342" s="566">
        <f>25142123806.86/1000000</f>
        <v>25142.12380686</v>
      </c>
      <c r="M342" s="473">
        <v>2429</v>
      </c>
      <c r="N342" s="566">
        <f>23840527882.08/1000000</f>
        <v>23840.527882080001</v>
      </c>
      <c r="P342" s="92"/>
      <c r="Q342" s="92"/>
      <c r="R342" s="92"/>
      <c r="S342" s="92"/>
      <c r="T342" s="92"/>
      <c r="U342" s="92"/>
      <c r="V342" s="230"/>
      <c r="W342" s="225"/>
      <c r="X342" s="226"/>
      <c r="Y342" s="226"/>
    </row>
    <row r="343" spans="1:25" s="35" customFormat="1" x14ac:dyDescent="0.25">
      <c r="A343" s="33"/>
      <c r="B343" s="472" t="s">
        <v>45</v>
      </c>
      <c r="C343" s="473">
        <v>2690</v>
      </c>
      <c r="D343" s="566">
        <f>42303588172.16/1000000</f>
        <v>42303.588172160002</v>
      </c>
      <c r="E343" s="474">
        <f>C343/$C$367</f>
        <v>0.27841026702546057</v>
      </c>
      <c r="F343" s="473">
        <v>2701</v>
      </c>
      <c r="G343" s="566">
        <f>41508179341.67/1000000</f>
        <v>41508.179341669995</v>
      </c>
      <c r="H343" s="474">
        <f t="shared" si="12"/>
        <v>0.27631713554987214</v>
      </c>
      <c r="J343" s="472" t="s">
        <v>45</v>
      </c>
      <c r="K343" s="473">
        <v>2327</v>
      </c>
      <c r="L343" s="566">
        <f>33194898388.04/1000000</f>
        <v>33194.898388039997</v>
      </c>
      <c r="M343" s="473">
        <v>2400</v>
      </c>
      <c r="N343" s="571">
        <f>34063007659.77/1000000</f>
        <v>34063.007659770003</v>
      </c>
      <c r="P343" s="92"/>
      <c r="Q343" s="92"/>
      <c r="R343" s="92"/>
      <c r="S343" s="92"/>
      <c r="T343" s="92"/>
      <c r="U343" s="92"/>
      <c r="V343" s="230"/>
      <c r="W343" s="228"/>
      <c r="X343" s="229"/>
      <c r="Y343" s="142"/>
    </row>
    <row r="344" spans="1:25" s="35" customFormat="1" x14ac:dyDescent="0.25">
      <c r="A344" s="33"/>
      <c r="B344" s="472" t="s">
        <v>46</v>
      </c>
      <c r="C344" s="473">
        <v>59</v>
      </c>
      <c r="D344" s="566">
        <f>1132542485.03/1000000</f>
        <v>1132.5424850300001</v>
      </c>
      <c r="E344" s="474">
        <f t="shared" ref="E344:E366" si="13">C344/$C$367</f>
        <v>6.1063961912647489E-3</v>
      </c>
      <c r="F344" s="473">
        <v>49</v>
      </c>
      <c r="G344" s="566">
        <f>919388786.56/1000000</f>
        <v>919.38878655999997</v>
      </c>
      <c r="H344" s="474">
        <f>F344/$F$367</f>
        <v>5.0127877237851667E-3</v>
      </c>
      <c r="J344" s="472" t="s">
        <v>46</v>
      </c>
      <c r="K344" s="473">
        <v>45</v>
      </c>
      <c r="L344" s="566">
        <f>675338761.03/1000000</f>
        <v>675.33876103</v>
      </c>
      <c r="M344" s="473">
        <v>56</v>
      </c>
      <c r="N344" s="571">
        <f>785094579.88/1000000</f>
        <v>785.09457987999997</v>
      </c>
      <c r="O344" s="92"/>
      <c r="P344" s="92"/>
      <c r="Q344" s="92"/>
      <c r="R344" s="92"/>
      <c r="S344" s="92"/>
      <c r="T344" s="92"/>
      <c r="U344" s="92"/>
      <c r="V344" s="230"/>
      <c r="W344" s="231"/>
      <c r="X344" s="232"/>
      <c r="Y344" s="139"/>
    </row>
    <row r="345" spans="1:25" s="35" customFormat="1" x14ac:dyDescent="0.25">
      <c r="A345" s="33"/>
      <c r="B345" s="472" t="s">
        <v>47</v>
      </c>
      <c r="C345" s="473">
        <v>408</v>
      </c>
      <c r="D345" s="566">
        <f>6051948418.81/1000000</f>
        <v>6051.9484188100005</v>
      </c>
      <c r="E345" s="474">
        <f t="shared" si="13"/>
        <v>4.2227282136203685E-2</v>
      </c>
      <c r="F345" s="473">
        <v>377</v>
      </c>
      <c r="G345" s="566">
        <f>5416382251.69/1000000</f>
        <v>5416.38225169</v>
      </c>
      <c r="H345" s="474">
        <f t="shared" si="12"/>
        <v>3.856777493606138E-2</v>
      </c>
      <c r="J345" s="472" t="s">
        <v>47</v>
      </c>
      <c r="K345" s="473">
        <v>152</v>
      </c>
      <c r="L345" s="566">
        <f>1293772951.71/1000000</f>
        <v>1293.7729517100001</v>
      </c>
      <c r="M345" s="473">
        <v>218</v>
      </c>
      <c r="N345" s="571">
        <f>2619854092.28/1000000</f>
        <v>2619.8540922800003</v>
      </c>
      <c r="O345" s="94"/>
      <c r="P345" s="94"/>
      <c r="Q345" s="94"/>
      <c r="R345" s="94"/>
      <c r="S345" s="94"/>
      <c r="T345" s="94"/>
      <c r="U345" s="94"/>
      <c r="V345" s="230"/>
      <c r="W345" s="231"/>
      <c r="X345" s="232"/>
      <c r="Y345" s="139"/>
    </row>
    <row r="346" spans="1:25" s="35" customFormat="1" x14ac:dyDescent="0.25">
      <c r="A346" s="33"/>
      <c r="B346" s="472" t="s">
        <v>48</v>
      </c>
      <c r="C346" s="473">
        <v>38</v>
      </c>
      <c r="D346" s="566">
        <f>316806000/1000000</f>
        <v>316.80599999999998</v>
      </c>
      <c r="E346" s="474">
        <f t="shared" si="13"/>
        <v>3.932933140136618E-3</v>
      </c>
      <c r="F346" s="473">
        <v>32</v>
      </c>
      <c r="G346" s="566">
        <f>263595000/1000000</f>
        <v>263.59500000000003</v>
      </c>
      <c r="H346" s="474">
        <f t="shared" si="12"/>
        <v>3.2736572890025577E-3</v>
      </c>
      <c r="J346" s="472" t="s">
        <v>48</v>
      </c>
      <c r="K346" s="473">
        <v>29</v>
      </c>
      <c r="L346" s="566">
        <f>231805000/1000000</f>
        <v>231.80500000000001</v>
      </c>
      <c r="M346" s="473">
        <v>37</v>
      </c>
      <c r="N346" s="571">
        <f>297588000/1000000</f>
        <v>297.58800000000002</v>
      </c>
      <c r="O346" s="94"/>
      <c r="P346" s="94"/>
      <c r="Q346" s="94"/>
      <c r="R346" s="94"/>
      <c r="S346" s="94"/>
      <c r="T346" s="94"/>
      <c r="U346" s="94"/>
      <c r="V346" s="230"/>
      <c r="W346" s="231"/>
      <c r="X346" s="232"/>
      <c r="Y346" s="139"/>
    </row>
    <row r="347" spans="1:25" s="35" customFormat="1" x14ac:dyDescent="0.25">
      <c r="A347" s="33"/>
      <c r="B347" s="472" t="s">
        <v>49</v>
      </c>
      <c r="C347" s="473">
        <v>294</v>
      </c>
      <c r="D347" s="566">
        <f>2423322973.99/1000000</f>
        <v>2423.3229739899998</v>
      </c>
      <c r="E347" s="474">
        <f t="shared" si="13"/>
        <v>3.042848271579383E-2</v>
      </c>
      <c r="F347" s="473">
        <v>293</v>
      </c>
      <c r="G347" s="566">
        <f>2527006178.27/1000000</f>
        <v>2527.00617827</v>
      </c>
      <c r="H347" s="474">
        <f t="shared" si="12"/>
        <v>2.9974424552429667E-2</v>
      </c>
      <c r="J347" s="472" t="s">
        <v>49</v>
      </c>
      <c r="K347" s="473">
        <v>246</v>
      </c>
      <c r="L347" s="566">
        <f>2216015192.05/1000000</f>
        <v>2216.0151920500002</v>
      </c>
      <c r="M347" s="473">
        <v>221</v>
      </c>
      <c r="N347" s="571">
        <f>1990775360.81/1000000</f>
        <v>1990.7753608099999</v>
      </c>
      <c r="O347" s="92"/>
      <c r="P347" s="92"/>
      <c r="Q347" s="92"/>
      <c r="R347" s="92"/>
      <c r="S347" s="92"/>
      <c r="T347" s="92"/>
      <c r="U347" s="92"/>
      <c r="V347" s="230"/>
      <c r="W347" s="231"/>
      <c r="X347" s="232"/>
      <c r="Y347" s="139"/>
    </row>
    <row r="348" spans="1:25" s="35" customFormat="1" x14ac:dyDescent="0.25">
      <c r="A348" s="33"/>
      <c r="B348" s="472" t="s">
        <v>92</v>
      </c>
      <c r="C348" s="473">
        <v>693</v>
      </c>
      <c r="D348" s="566">
        <f>7063714031.31/1000000</f>
        <v>7063.7140313100008</v>
      </c>
      <c r="E348" s="474">
        <f t="shared" si="13"/>
        <v>7.1724280687228317E-2</v>
      </c>
      <c r="F348" s="473">
        <v>754</v>
      </c>
      <c r="G348" s="566">
        <f>7646976807.08/1000000</f>
        <v>7646.9768070800001</v>
      </c>
      <c r="H348" s="474">
        <f t="shared" si="12"/>
        <v>7.7135549872122761E-2</v>
      </c>
      <c r="J348" s="472" t="s">
        <v>92</v>
      </c>
      <c r="K348" s="473">
        <v>601</v>
      </c>
      <c r="L348" s="566">
        <f>6675233488.81/1000000</f>
        <v>6675.2334888100004</v>
      </c>
      <c r="M348" s="473">
        <v>550</v>
      </c>
      <c r="N348" s="571">
        <f>5729735419.76/1000000</f>
        <v>5729.7354197599998</v>
      </c>
      <c r="O348" s="92"/>
      <c r="P348" s="92"/>
      <c r="Q348" s="92"/>
      <c r="R348" s="92"/>
      <c r="S348" s="92"/>
      <c r="T348" s="92"/>
      <c r="U348" s="92"/>
      <c r="V348" s="230"/>
      <c r="W348" s="231"/>
      <c r="X348" s="232"/>
      <c r="Y348" s="139"/>
    </row>
    <row r="349" spans="1:25" s="35" customFormat="1" x14ac:dyDescent="0.25">
      <c r="A349" s="33"/>
      <c r="B349" s="472" t="s">
        <v>187</v>
      </c>
      <c r="C349" s="473">
        <v>616</v>
      </c>
      <c r="D349" s="566">
        <f>9418233151.68/1000000</f>
        <v>9418.2331516800004</v>
      </c>
      <c r="E349" s="474">
        <f t="shared" si="13"/>
        <v>6.3754916166425174E-2</v>
      </c>
      <c r="F349" s="473">
        <v>559</v>
      </c>
      <c r="G349" s="566">
        <f>8447329726.64/1000000</f>
        <v>8447.3297266400004</v>
      </c>
      <c r="H349" s="474">
        <f t="shared" si="12"/>
        <v>5.7186700767263426E-2</v>
      </c>
      <c r="J349" s="472" t="s">
        <v>187</v>
      </c>
      <c r="K349" s="473">
        <v>395</v>
      </c>
      <c r="L349" s="566">
        <f>4865500507.21/1000000</f>
        <v>4865.5005072100003</v>
      </c>
      <c r="M349" s="473">
        <v>510</v>
      </c>
      <c r="N349" s="571">
        <f>5924649268.73/1000000</f>
        <v>5924.6492687299997</v>
      </c>
      <c r="O349" s="92"/>
      <c r="P349" s="92"/>
      <c r="Q349" s="92"/>
      <c r="R349" s="92"/>
      <c r="S349" s="92"/>
      <c r="T349" s="92"/>
      <c r="U349" s="92"/>
      <c r="V349" s="230"/>
      <c r="W349" s="231"/>
      <c r="X349" s="232"/>
      <c r="Y349" s="139"/>
    </row>
    <row r="350" spans="1:25" s="35" customFormat="1" x14ac:dyDescent="0.25">
      <c r="A350" s="33"/>
      <c r="B350" s="472" t="s">
        <v>50</v>
      </c>
      <c r="C350" s="473">
        <v>646</v>
      </c>
      <c r="D350" s="566">
        <f>11767850760.78/1000000</f>
        <v>11767.85076078</v>
      </c>
      <c r="E350" s="474">
        <f t="shared" si="13"/>
        <v>6.6859863382322499E-2</v>
      </c>
      <c r="F350" s="473">
        <v>565</v>
      </c>
      <c r="G350" s="566">
        <f>9590043967.7/1000000</f>
        <v>9590.0439677000013</v>
      </c>
      <c r="H350" s="474">
        <f t="shared" si="12"/>
        <v>5.7800511508951408E-2</v>
      </c>
      <c r="J350" s="472" t="s">
        <v>50</v>
      </c>
      <c r="K350" s="473">
        <v>528</v>
      </c>
      <c r="L350" s="566">
        <f>6349943640.14/1000000</f>
        <v>6349.9436401400008</v>
      </c>
      <c r="M350" s="473">
        <v>508</v>
      </c>
      <c r="N350" s="571">
        <f>6156611302.53/1000000</f>
        <v>6156.6113025300001</v>
      </c>
      <c r="O350" s="92"/>
      <c r="P350" s="92"/>
      <c r="Q350" s="92"/>
      <c r="R350" s="92"/>
      <c r="S350" s="92"/>
      <c r="T350" s="92"/>
      <c r="U350" s="92"/>
      <c r="V350" s="230"/>
      <c r="W350" s="231"/>
      <c r="X350" s="232"/>
      <c r="Y350" s="139"/>
    </row>
    <row r="351" spans="1:25" s="35" customFormat="1" x14ac:dyDescent="0.25">
      <c r="A351" s="33"/>
      <c r="B351" s="472" t="s">
        <v>188</v>
      </c>
      <c r="C351" s="473">
        <v>379</v>
      </c>
      <c r="D351" s="566">
        <f>5123303446.92/1000000</f>
        <v>5123.3034469200002</v>
      </c>
      <c r="E351" s="474">
        <f t="shared" si="13"/>
        <v>3.9225833160836263E-2</v>
      </c>
      <c r="F351" s="473">
        <v>366</v>
      </c>
      <c r="G351" s="566">
        <f>4628038359.14/1000000</f>
        <v>4628.0383591400005</v>
      </c>
      <c r="H351" s="474">
        <f t="shared" si="12"/>
        <v>3.744245524296675E-2</v>
      </c>
      <c r="J351" s="472" t="s">
        <v>188</v>
      </c>
      <c r="K351" s="473">
        <v>276</v>
      </c>
      <c r="L351" s="566">
        <f>3130351453.13/1000000</f>
        <v>3130.3514531300002</v>
      </c>
      <c r="M351" s="473">
        <v>274</v>
      </c>
      <c r="N351" s="571">
        <f>2947316906.32/1000000</f>
        <v>2947.3169063200003</v>
      </c>
      <c r="O351" s="92"/>
      <c r="P351" s="92"/>
      <c r="Q351" s="92"/>
      <c r="R351" s="92"/>
      <c r="S351" s="92"/>
      <c r="T351" s="92"/>
      <c r="U351" s="92"/>
      <c r="V351" s="230"/>
      <c r="W351" s="231"/>
      <c r="X351" s="232"/>
      <c r="Y351" s="139"/>
    </row>
    <row r="352" spans="1:25" s="35" customFormat="1" x14ac:dyDescent="0.25">
      <c r="A352" s="33"/>
      <c r="B352" s="472" t="s">
        <v>189</v>
      </c>
      <c r="C352" s="473">
        <v>0</v>
      </c>
      <c r="D352" s="526">
        <v>0</v>
      </c>
      <c r="E352" s="474">
        <f t="shared" si="13"/>
        <v>0</v>
      </c>
      <c r="F352" s="473">
        <v>0</v>
      </c>
      <c r="G352" s="566">
        <v>0</v>
      </c>
      <c r="H352" s="474">
        <f t="shared" si="12"/>
        <v>0</v>
      </c>
      <c r="J352" s="472" t="s">
        <v>189</v>
      </c>
      <c r="K352" s="473">
        <v>82</v>
      </c>
      <c r="L352" s="566">
        <f>860399127.19/1000000</f>
        <v>860.39912719000006</v>
      </c>
      <c r="M352" s="473">
        <v>36</v>
      </c>
      <c r="N352" s="571">
        <f>332862028.53/1000000</f>
        <v>332.86202852999998</v>
      </c>
      <c r="O352" s="92"/>
      <c r="P352" s="92"/>
      <c r="Q352" s="92"/>
      <c r="R352" s="92"/>
      <c r="S352" s="92"/>
      <c r="T352" s="92"/>
      <c r="U352" s="92"/>
      <c r="V352" s="230"/>
      <c r="W352" s="231"/>
      <c r="X352" s="232"/>
      <c r="Y352" s="139"/>
    </row>
    <row r="353" spans="1:25" s="35" customFormat="1" x14ac:dyDescent="0.25">
      <c r="A353" s="33"/>
      <c r="B353" s="472" t="s">
        <v>61</v>
      </c>
      <c r="C353" s="473">
        <v>22</v>
      </c>
      <c r="D353" s="566">
        <f>213068898.96/1000000</f>
        <v>213.06889896000001</v>
      </c>
      <c r="E353" s="474">
        <f t="shared" si="13"/>
        <v>2.276961291658042E-3</v>
      </c>
      <c r="F353" s="473">
        <v>28</v>
      </c>
      <c r="G353" s="566">
        <f>298951181.44/1000000</f>
        <v>298.95118143999997</v>
      </c>
      <c r="H353" s="474">
        <f t="shared" si="12"/>
        <v>2.864450127877238E-3</v>
      </c>
      <c r="J353" s="472" t="s">
        <v>61</v>
      </c>
      <c r="K353" s="473">
        <v>44</v>
      </c>
      <c r="L353" s="566">
        <f>446946977.45/1000000</f>
        <v>446.94697744999996</v>
      </c>
      <c r="M353" s="473">
        <v>49</v>
      </c>
      <c r="N353" s="527">
        <f>468069000/1000000</f>
        <v>468.06900000000002</v>
      </c>
      <c r="O353" s="92"/>
      <c r="P353" s="92"/>
      <c r="Q353" s="92"/>
      <c r="W353" s="231"/>
      <c r="X353" s="232"/>
      <c r="Y353" s="139"/>
    </row>
    <row r="354" spans="1:25" s="35" customFormat="1" x14ac:dyDescent="0.25">
      <c r="A354" s="33"/>
      <c r="B354" s="472" t="s">
        <v>190</v>
      </c>
      <c r="C354" s="473">
        <v>35</v>
      </c>
      <c r="D354" s="566">
        <f>337965433.42/1000000</f>
        <v>337.96543342000001</v>
      </c>
      <c r="E354" s="474">
        <f t="shared" si="13"/>
        <v>3.6224384185468846E-3</v>
      </c>
      <c r="F354" s="473">
        <v>31</v>
      </c>
      <c r="G354" s="566">
        <f>306715433.42/1000000</f>
        <v>306.71543342000001</v>
      </c>
      <c r="H354" s="474">
        <f t="shared" si="12"/>
        <v>3.1713554987212278E-3</v>
      </c>
      <c r="J354" s="472" t="s">
        <v>190</v>
      </c>
      <c r="K354" s="473">
        <v>22</v>
      </c>
      <c r="L354" s="566">
        <f>204787000/1000000</f>
        <v>204.78700000000001</v>
      </c>
      <c r="M354" s="473">
        <v>39</v>
      </c>
      <c r="N354" s="571">
        <f>340789000/1000000</f>
        <v>340.78899999999999</v>
      </c>
      <c r="O354" s="92"/>
      <c r="P354" s="335"/>
      <c r="Q354" s="92"/>
      <c r="W354" s="231"/>
      <c r="X354" s="232"/>
      <c r="Y354" s="139"/>
    </row>
    <row r="355" spans="1:25" s="35" customFormat="1" x14ac:dyDescent="0.25">
      <c r="A355" s="33"/>
      <c r="B355" s="472" t="s">
        <v>191</v>
      </c>
      <c r="C355" s="473">
        <v>200</v>
      </c>
      <c r="D355" s="566">
        <f>2181291172.33/1000000</f>
        <v>2181.2911723299999</v>
      </c>
      <c r="E355" s="474">
        <f t="shared" si="13"/>
        <v>2.06996481059822E-2</v>
      </c>
      <c r="F355" s="473">
        <v>284</v>
      </c>
      <c r="G355" s="566">
        <f>3067293931.89/1000000</f>
        <v>3067.2939318899998</v>
      </c>
      <c r="H355" s="474">
        <f t="shared" si="12"/>
        <v>2.9053708439897699E-2</v>
      </c>
      <c r="J355" s="472" t="s">
        <v>191</v>
      </c>
      <c r="K355" s="473">
        <v>221</v>
      </c>
      <c r="L355" s="566">
        <f>2281765970.45/1000000</f>
        <v>2281.7659704499997</v>
      </c>
      <c r="M355" s="473">
        <v>211</v>
      </c>
      <c r="N355" s="571">
        <f>2053555225.48/1000000</f>
        <v>2053.55522548</v>
      </c>
      <c r="O355" s="92"/>
      <c r="P355" s="335"/>
      <c r="Q355" s="92"/>
    </row>
    <row r="356" spans="1:25" s="35" customFormat="1" x14ac:dyDescent="0.25">
      <c r="A356" s="33"/>
      <c r="B356" s="472" t="s">
        <v>101</v>
      </c>
      <c r="C356" s="473">
        <v>242</v>
      </c>
      <c r="D356" s="566">
        <f>2643115995.25/1000000</f>
        <v>2643.1159952500002</v>
      </c>
      <c r="E356" s="474">
        <f t="shared" si="13"/>
        <v>2.504657420823846E-2</v>
      </c>
      <c r="F356" s="473">
        <v>331</v>
      </c>
      <c r="G356" s="566">
        <f>3352135173.77/1000000</f>
        <v>3352.1351737700002</v>
      </c>
      <c r="H356" s="474">
        <f t="shared" si="12"/>
        <v>3.3861892583120203E-2</v>
      </c>
      <c r="J356" s="472" t="s">
        <v>101</v>
      </c>
      <c r="K356" s="473">
        <v>253</v>
      </c>
      <c r="L356" s="526">
        <f>2377842453.29/1000000</f>
        <v>2377.8424532899999</v>
      </c>
      <c r="M356" s="473">
        <v>313</v>
      </c>
      <c r="N356" s="571">
        <f>2868876939.17/1000000</f>
        <v>2868.8769391700002</v>
      </c>
      <c r="O356" s="92"/>
      <c r="P356" s="92"/>
      <c r="Q356" s="92"/>
    </row>
    <row r="357" spans="1:25" s="35" customFormat="1" x14ac:dyDescent="0.25">
      <c r="A357" s="33"/>
      <c r="B357" s="472" t="s">
        <v>322</v>
      </c>
      <c r="C357" s="473">
        <v>217</v>
      </c>
      <c r="D357" s="566">
        <f>2362742553.76/1000000</f>
        <v>2362.7425537600002</v>
      </c>
      <c r="E357" s="474">
        <f t="shared" si="13"/>
        <v>2.2459118194990683E-2</v>
      </c>
      <c r="F357" s="473">
        <v>296</v>
      </c>
      <c r="G357" s="566">
        <f>3082204810.07/1000000</f>
        <v>3082.2048100700003</v>
      </c>
      <c r="H357" s="474">
        <f t="shared" si="12"/>
        <v>3.0281329923273658E-2</v>
      </c>
      <c r="J357" s="472" t="s">
        <v>322</v>
      </c>
      <c r="K357" s="473">
        <v>128</v>
      </c>
      <c r="L357" s="571">
        <f>1325130519.83/1000000</f>
        <v>1325.1305198299999</v>
      </c>
      <c r="M357" s="473">
        <v>125</v>
      </c>
      <c r="N357" s="571">
        <f>1238067414.18/1000000</f>
        <v>1238.06741418</v>
      </c>
      <c r="O357" s="92"/>
      <c r="P357" s="92"/>
      <c r="Q357" s="92"/>
    </row>
    <row r="358" spans="1:25" s="35" customFormat="1" x14ac:dyDescent="0.25">
      <c r="A358" s="33"/>
      <c r="B358" s="472" t="s">
        <v>208</v>
      </c>
      <c r="C358" s="473">
        <v>44</v>
      </c>
      <c r="D358" s="566">
        <f>398369000/1000000</f>
        <v>398.36900000000003</v>
      </c>
      <c r="E358" s="474">
        <f t="shared" si="13"/>
        <v>4.553922583316084E-3</v>
      </c>
      <c r="F358" s="473">
        <v>22</v>
      </c>
      <c r="G358" s="566">
        <f>201483000/1000000</f>
        <v>201.483</v>
      </c>
      <c r="H358" s="474">
        <f t="shared" si="12"/>
        <v>2.2506393861892581E-3</v>
      </c>
      <c r="J358" s="472" t="s">
        <v>208</v>
      </c>
      <c r="K358" s="473">
        <v>13</v>
      </c>
      <c r="L358" s="526">
        <f>122447000/1000000</f>
        <v>122.447</v>
      </c>
      <c r="M358" s="473">
        <v>13</v>
      </c>
      <c r="N358" s="571">
        <f>120655000/1000000</f>
        <v>120.655</v>
      </c>
      <c r="P358" s="74"/>
      <c r="Q358" s="74"/>
    </row>
    <row r="359" spans="1:25" s="35" customFormat="1" x14ac:dyDescent="0.25">
      <c r="A359" s="33"/>
      <c r="B359" s="534" t="s">
        <v>318</v>
      </c>
      <c r="C359" s="535">
        <v>10</v>
      </c>
      <c r="D359" s="566">
        <f>92270000/1000000</f>
        <v>92.27</v>
      </c>
      <c r="E359" s="474">
        <f t="shared" si="13"/>
        <v>1.0349824052991099E-3</v>
      </c>
      <c r="F359" s="535">
        <v>10</v>
      </c>
      <c r="G359" s="566">
        <f>91404000/1000000</f>
        <v>91.403999999999996</v>
      </c>
      <c r="H359" s="474">
        <f t="shared" si="12"/>
        <v>1.0230179028132991E-3</v>
      </c>
      <c r="J359" s="534" t="s">
        <v>318</v>
      </c>
      <c r="K359" s="535">
        <v>25</v>
      </c>
      <c r="L359" s="536">
        <f>237324000/1000000</f>
        <v>237.32400000000001</v>
      </c>
      <c r="M359" s="535">
        <v>26</v>
      </c>
      <c r="N359" s="572">
        <f>244975000/1000000</f>
        <v>244.97499999999999</v>
      </c>
      <c r="P359" s="74"/>
      <c r="Q359" s="74"/>
    </row>
    <row r="360" spans="1:25" s="35" customFormat="1" x14ac:dyDescent="0.25">
      <c r="A360" s="33"/>
      <c r="B360" s="472" t="s">
        <v>97</v>
      </c>
      <c r="C360" s="473">
        <v>0</v>
      </c>
      <c r="D360" s="566">
        <v>0</v>
      </c>
      <c r="E360" s="474">
        <f t="shared" si="13"/>
        <v>0</v>
      </c>
      <c r="F360" s="473">
        <v>0</v>
      </c>
      <c r="G360" s="566">
        <v>0</v>
      </c>
      <c r="H360" s="474">
        <f t="shared" si="12"/>
        <v>0</v>
      </c>
      <c r="J360" s="472" t="s">
        <v>97</v>
      </c>
      <c r="K360" s="473">
        <v>4</v>
      </c>
      <c r="L360" s="566">
        <f>71772666.65/1000000</f>
        <v>71.772666650000005</v>
      </c>
      <c r="M360" s="473">
        <v>10</v>
      </c>
      <c r="N360" s="571">
        <f>126219666.65/1000000</f>
        <v>126.21966665000001</v>
      </c>
      <c r="P360" s="74"/>
      <c r="Q360" s="74"/>
    </row>
    <row r="361" spans="1:25" s="35" customFormat="1" x14ac:dyDescent="0.25">
      <c r="A361" s="33"/>
      <c r="B361" s="472" t="s">
        <v>167</v>
      </c>
      <c r="C361" s="473">
        <v>0</v>
      </c>
      <c r="D361" s="566">
        <v>0</v>
      </c>
      <c r="E361" s="474">
        <f t="shared" si="13"/>
        <v>0</v>
      </c>
      <c r="F361" s="473">
        <v>0</v>
      </c>
      <c r="G361" s="566">
        <v>0</v>
      </c>
      <c r="H361" s="474">
        <f t="shared" si="12"/>
        <v>0</v>
      </c>
      <c r="J361" s="472" t="s">
        <v>167</v>
      </c>
      <c r="K361" s="473">
        <v>0</v>
      </c>
      <c r="L361" s="527">
        <v>0</v>
      </c>
      <c r="M361" s="473">
        <v>1</v>
      </c>
      <c r="N361" s="571">
        <f>5605000/1000000</f>
        <v>5.6050000000000004</v>
      </c>
      <c r="P361" s="74"/>
      <c r="Q361" s="74"/>
    </row>
    <row r="362" spans="1:25" s="35" customFormat="1" x14ac:dyDescent="0.25">
      <c r="A362" s="33"/>
      <c r="B362" s="472" t="s">
        <v>206</v>
      </c>
      <c r="C362" s="473">
        <v>0</v>
      </c>
      <c r="D362" s="566">
        <v>0</v>
      </c>
      <c r="E362" s="474">
        <f t="shared" si="13"/>
        <v>0</v>
      </c>
      <c r="F362" s="473">
        <v>0</v>
      </c>
      <c r="G362" s="566">
        <v>0</v>
      </c>
      <c r="H362" s="474">
        <f t="shared" si="12"/>
        <v>0</v>
      </c>
      <c r="J362" s="472" t="s">
        <v>206</v>
      </c>
      <c r="K362" s="473">
        <v>0</v>
      </c>
      <c r="L362" s="526">
        <v>0</v>
      </c>
      <c r="M362" s="473">
        <v>0</v>
      </c>
      <c r="N362" s="527">
        <v>0</v>
      </c>
      <c r="P362" s="93"/>
      <c r="Q362" s="93"/>
    </row>
    <row r="363" spans="1:25" s="35" customFormat="1" x14ac:dyDescent="0.25">
      <c r="A363" s="33"/>
      <c r="B363" s="472" t="s">
        <v>323</v>
      </c>
      <c r="C363" s="473">
        <v>0</v>
      </c>
      <c r="D363" s="566">
        <v>0</v>
      </c>
      <c r="E363" s="474">
        <f t="shared" si="13"/>
        <v>0</v>
      </c>
      <c r="F363" s="473">
        <v>0</v>
      </c>
      <c r="G363" s="566">
        <v>0</v>
      </c>
      <c r="H363" s="474">
        <f t="shared" si="12"/>
        <v>0</v>
      </c>
      <c r="J363" s="472" t="s">
        <v>323</v>
      </c>
      <c r="K363" s="473">
        <v>0</v>
      </c>
      <c r="L363" s="526">
        <v>0</v>
      </c>
      <c r="M363" s="473">
        <v>0</v>
      </c>
      <c r="N363" s="527">
        <v>0</v>
      </c>
      <c r="P363" s="93"/>
      <c r="Q363" s="93"/>
    </row>
    <row r="364" spans="1:25" s="35" customFormat="1" x14ac:dyDescent="0.25">
      <c r="A364" s="33"/>
      <c r="B364" s="472" t="s">
        <v>205</v>
      </c>
      <c r="C364" s="473">
        <v>239</v>
      </c>
      <c r="D364" s="566">
        <f>2678700906.8/1000000</f>
        <v>2678.7009068000002</v>
      </c>
      <c r="E364" s="474">
        <f t="shared" si="13"/>
        <v>2.4736079486648726E-2</v>
      </c>
      <c r="F364" s="473">
        <v>203</v>
      </c>
      <c r="G364" s="566">
        <f>2346640044.14/1000000</f>
        <v>2346.6400441399996</v>
      </c>
      <c r="H364" s="474">
        <f t="shared" si="12"/>
        <v>2.0767263427109973E-2</v>
      </c>
      <c r="J364" s="472" t="s">
        <v>205</v>
      </c>
      <c r="K364" s="473">
        <v>115</v>
      </c>
      <c r="L364" s="566">
        <f>1354339213.68/1000000</f>
        <v>1354.3392136800001</v>
      </c>
      <c r="M364" s="473">
        <v>122</v>
      </c>
      <c r="N364" s="571">
        <f>1243755132.61/1000000</f>
        <v>1243.7551326099999</v>
      </c>
      <c r="P364" s="93"/>
      <c r="Q364" s="93"/>
    </row>
    <row r="365" spans="1:25" s="35" customFormat="1" x14ac:dyDescent="0.25">
      <c r="A365" s="33"/>
      <c r="B365" s="472" t="s">
        <v>236</v>
      </c>
      <c r="C365" s="473">
        <v>185</v>
      </c>
      <c r="D365" s="566">
        <f>1934560631.79/10000000</f>
        <v>193.45606317899998</v>
      </c>
      <c r="E365" s="474">
        <f t="shared" si="13"/>
        <v>1.9147174498033534E-2</v>
      </c>
      <c r="F365" s="473">
        <v>195</v>
      </c>
      <c r="G365" s="566">
        <f>2073436630.62/1000000</f>
        <v>2073.43663062</v>
      </c>
      <c r="H365" s="474">
        <f t="shared" si="12"/>
        <v>1.9948849104859334E-2</v>
      </c>
      <c r="J365" s="472" t="s">
        <v>236</v>
      </c>
      <c r="K365" s="473">
        <v>130</v>
      </c>
      <c r="L365" s="527">
        <f>1228933774.65/1000000</f>
        <v>1228.93377465</v>
      </c>
      <c r="M365" s="473">
        <v>113</v>
      </c>
      <c r="N365" s="571">
        <f>1019713000/1000000</f>
        <v>1019.713</v>
      </c>
      <c r="P365" s="93"/>
      <c r="Q365" s="93"/>
    </row>
    <row r="366" spans="1:25" s="35" customFormat="1" x14ac:dyDescent="0.25">
      <c r="A366" s="33"/>
      <c r="B366" s="472" t="s">
        <v>321</v>
      </c>
      <c r="C366" s="473">
        <v>188</v>
      </c>
      <c r="D366" s="566">
        <f>2216236789.09/1000000</f>
        <v>2216.23678909</v>
      </c>
      <c r="E366" s="474">
        <f t="shared" si="13"/>
        <v>1.9457669219623268E-2</v>
      </c>
      <c r="F366" s="473">
        <v>231</v>
      </c>
      <c r="G366" s="566">
        <f>2604481882.24/1000000</f>
        <v>2604.4818822399998</v>
      </c>
      <c r="H366" s="474">
        <f t="shared" si="12"/>
        <v>2.3631713554987211E-2</v>
      </c>
      <c r="J366" s="472" t="s">
        <v>465</v>
      </c>
      <c r="K366" s="473">
        <v>47</v>
      </c>
      <c r="L366" s="527">
        <f>452199000/1000000</f>
        <v>452.19900000000001</v>
      </c>
      <c r="M366" s="473">
        <v>0</v>
      </c>
      <c r="N366" s="571">
        <v>0</v>
      </c>
      <c r="P366" s="93"/>
      <c r="Q366" s="93"/>
    </row>
    <row r="367" spans="1:25" s="35" customFormat="1" ht="17.149999999999999" customHeight="1" x14ac:dyDescent="0.25">
      <c r="A367" s="33"/>
      <c r="B367" s="475" t="s">
        <v>51</v>
      </c>
      <c r="C367" s="476">
        <f>SUM(C342:C366)</f>
        <v>9662</v>
      </c>
      <c r="D367" s="567">
        <f>SUM(D342:D366)</f>
        <v>125816.02839961904</v>
      </c>
      <c r="E367" s="477">
        <f t="shared" ref="E367:H367" si="14">SUM(E342:E366)</f>
        <v>0.99999999999999989</v>
      </c>
      <c r="F367" s="476">
        <f t="shared" si="14"/>
        <v>9775</v>
      </c>
      <c r="G367" s="567">
        <f>SUM(G342:G366)</f>
        <v>124938.06957765001</v>
      </c>
      <c r="H367" s="477">
        <f t="shared" si="14"/>
        <v>1.0000000000000004</v>
      </c>
      <c r="J367" s="475" t="s">
        <v>51</v>
      </c>
      <c r="K367" s="476">
        <f>SUM(K342:K366)</f>
        <v>8231</v>
      </c>
      <c r="L367" s="455">
        <f>SUM(L342:L366)</f>
        <v>94738.870892169958</v>
      </c>
      <c r="M367" s="476">
        <f>SUM(M342:M366)</f>
        <v>8261</v>
      </c>
      <c r="N367" s="455">
        <f>SUM(N342:N366)</f>
        <v>94418.302878780014</v>
      </c>
      <c r="P367" s="74"/>
      <c r="Q367" s="74"/>
    </row>
    <row r="368" spans="1:25" ht="18.75" customHeight="1" x14ac:dyDescent="0.25">
      <c r="A368" s="15"/>
      <c r="B368" s="281" t="s">
        <v>100</v>
      </c>
      <c r="C368" s="469"/>
      <c r="D368" s="469"/>
      <c r="E368" s="469"/>
      <c r="F368" s="95"/>
      <c r="G368" s="95"/>
      <c r="H368" s="19"/>
      <c r="K368" s="67"/>
      <c r="L368" s="67"/>
      <c r="N368" s="67"/>
      <c r="Q368" s="46"/>
      <c r="W368" s="35"/>
      <c r="X368" s="35"/>
      <c r="Y368" s="35"/>
    </row>
    <row r="369" spans="1:25" x14ac:dyDescent="0.25">
      <c r="A369" s="15"/>
      <c r="C369" s="2"/>
      <c r="D369" s="2"/>
      <c r="G369" s="19"/>
      <c r="H369" s="19"/>
      <c r="Q369" s="19"/>
      <c r="W369" s="35"/>
      <c r="X369" s="35"/>
      <c r="Y369" s="35"/>
    </row>
    <row r="370" spans="1:25" x14ac:dyDescent="0.25">
      <c r="A370" s="15"/>
      <c r="C370" s="2"/>
      <c r="D370" s="2"/>
      <c r="G370" s="19"/>
      <c r="H370" s="19"/>
      <c r="Q370" s="20"/>
    </row>
    <row r="371" spans="1:25" x14ac:dyDescent="0.25">
      <c r="A371" s="15"/>
      <c r="B371" s="417"/>
      <c r="C371" s="469"/>
      <c r="D371" s="469"/>
      <c r="E371" s="469"/>
      <c r="F371" s="75"/>
      <c r="G371" s="75"/>
      <c r="H371" s="19"/>
      <c r="Q371" s="20"/>
    </row>
    <row r="372" spans="1:25" x14ac:dyDescent="0.25">
      <c r="A372" s="15"/>
      <c r="B372" s="417"/>
      <c r="C372" s="363"/>
      <c r="D372" s="363"/>
      <c r="E372" s="417"/>
      <c r="F372" s="14"/>
      <c r="G372" s="76"/>
      <c r="H372" s="19"/>
      <c r="O372" s="67"/>
      <c r="Q372" s="20"/>
    </row>
    <row r="373" spans="1:25" x14ac:dyDescent="0.25">
      <c r="A373" s="15"/>
      <c r="B373" s="417"/>
      <c r="C373" s="363"/>
      <c r="D373" s="363"/>
      <c r="E373" s="417"/>
      <c r="F373" s="14"/>
      <c r="G373" s="77"/>
      <c r="I373" s="14"/>
      <c r="J373" s="78"/>
      <c r="N373" s="21"/>
      <c r="O373" s="21"/>
      <c r="P373" s="4"/>
      <c r="Q373" s="20"/>
    </row>
    <row r="374" spans="1:25" x14ac:dyDescent="0.25">
      <c r="A374" s="15"/>
      <c r="B374" s="417"/>
      <c r="C374" s="363"/>
      <c r="D374" s="363"/>
      <c r="E374" s="417"/>
      <c r="F374" s="14"/>
      <c r="G374" s="77"/>
      <c r="I374" s="14"/>
      <c r="J374" s="78"/>
      <c r="L374" s="46"/>
      <c r="M374" s="23"/>
      <c r="N374" s="62"/>
      <c r="O374" s="62"/>
      <c r="P374" s="4"/>
      <c r="Q374" s="20"/>
    </row>
    <row r="375" spans="1:25" x14ac:dyDescent="0.25">
      <c r="A375" s="15"/>
      <c r="B375" s="417"/>
      <c r="C375" s="363"/>
      <c r="D375" s="363"/>
      <c r="E375" s="417"/>
      <c r="F375" s="14"/>
      <c r="G375" s="77"/>
      <c r="I375" s="14"/>
      <c r="L375" s="16"/>
      <c r="M375" s="23"/>
      <c r="N375" s="62"/>
      <c r="O375" s="62"/>
      <c r="P375" s="4"/>
      <c r="Q375" s="20"/>
    </row>
    <row r="376" spans="1:25" ht="12.75" customHeight="1" x14ac:dyDescent="0.25">
      <c r="A376" s="15"/>
      <c r="B376" s="417"/>
      <c r="C376" s="363"/>
      <c r="D376" s="363"/>
      <c r="E376" s="417"/>
      <c r="F376" s="14"/>
      <c r="G376" s="77"/>
      <c r="I376" s="14"/>
      <c r="L376" s="16"/>
      <c r="M376" s="23"/>
      <c r="N376" s="62"/>
      <c r="O376" s="62"/>
      <c r="P376" s="4"/>
      <c r="Q376" s="20"/>
    </row>
    <row r="377" spans="1:25" ht="12.75" customHeight="1" x14ac:dyDescent="0.25">
      <c r="A377" s="15"/>
      <c r="B377" s="458"/>
      <c r="C377" s="363"/>
      <c r="D377" s="363"/>
      <c r="F377" s="79"/>
      <c r="G377" s="80"/>
      <c r="L377" s="16"/>
      <c r="M377" s="23"/>
      <c r="N377" s="62"/>
      <c r="O377" s="62"/>
      <c r="P377" s="4"/>
      <c r="Q377" s="20"/>
    </row>
    <row r="378" spans="1:25" ht="15" customHeight="1" x14ac:dyDescent="0.25">
      <c r="A378" s="15"/>
      <c r="L378" s="16"/>
      <c r="M378" s="23"/>
      <c r="N378" s="62"/>
      <c r="O378" s="62"/>
      <c r="P378" s="4"/>
      <c r="Q378" s="20"/>
    </row>
    <row r="379" spans="1:25" ht="15" customHeight="1" x14ac:dyDescent="0.25">
      <c r="A379" s="15"/>
      <c r="L379" s="16"/>
      <c r="M379" s="23"/>
      <c r="N379" s="62"/>
      <c r="O379" s="62"/>
      <c r="P379" s="4"/>
      <c r="Q379" s="20"/>
    </row>
    <row r="380" spans="1:25" ht="14.25" customHeight="1" x14ac:dyDescent="0.25">
      <c r="A380" s="15"/>
      <c r="L380" s="16"/>
      <c r="M380" s="23"/>
      <c r="N380" s="62"/>
      <c r="O380" s="62"/>
      <c r="Q380" s="20"/>
    </row>
    <row r="381" spans="1:25" ht="12.75" customHeight="1" x14ac:dyDescent="0.25">
      <c r="A381" s="15"/>
      <c r="L381" s="16"/>
      <c r="M381" s="23"/>
      <c r="N381" s="62"/>
      <c r="O381" s="62"/>
      <c r="Q381" s="23"/>
    </row>
    <row r="382" spans="1:25" x14ac:dyDescent="0.25">
      <c r="A382" s="15"/>
      <c r="L382" s="16"/>
      <c r="M382" s="23"/>
      <c r="N382" s="62"/>
      <c r="O382" s="62"/>
      <c r="Q382" s="23"/>
    </row>
    <row r="383" spans="1:25" x14ac:dyDescent="0.25">
      <c r="A383" s="15"/>
      <c r="L383" s="16"/>
      <c r="M383" s="23"/>
      <c r="N383" s="62"/>
      <c r="O383" s="62"/>
      <c r="Q383" s="23"/>
    </row>
    <row r="384" spans="1:25" x14ac:dyDescent="0.25">
      <c r="A384" s="15"/>
      <c r="L384" s="16"/>
      <c r="N384" s="62"/>
      <c r="O384" s="62"/>
      <c r="Q384" s="23"/>
    </row>
    <row r="385" spans="1:17" x14ac:dyDescent="0.25">
      <c r="A385" s="15"/>
      <c r="L385" s="16"/>
      <c r="N385" s="62"/>
      <c r="O385" s="62"/>
      <c r="Q385" s="23"/>
    </row>
    <row r="386" spans="1:17" x14ac:dyDescent="0.25">
      <c r="A386" s="15"/>
      <c r="L386" s="16"/>
      <c r="N386" s="62"/>
      <c r="O386" s="62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51" t="s">
        <v>196</v>
      </c>
      <c r="B421" s="651"/>
      <c r="C421" s="651"/>
      <c r="D421" s="651"/>
      <c r="E421" s="651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63" t="s">
        <v>194</v>
      </c>
      <c r="C423" s="664"/>
      <c r="D423" s="664"/>
      <c r="E423" s="665"/>
      <c r="F423" s="103"/>
      <c r="G423" s="652" t="s">
        <v>194</v>
      </c>
      <c r="H423" s="653"/>
      <c r="I423" s="653"/>
      <c r="J423" s="654"/>
      <c r="K423" s="22"/>
      <c r="Q423" s="23"/>
    </row>
    <row r="424" spans="1:17" ht="15" customHeight="1" x14ac:dyDescent="0.35">
      <c r="A424" s="15"/>
      <c r="B424" s="663" t="s">
        <v>649</v>
      </c>
      <c r="C424" s="664"/>
      <c r="D424" s="664"/>
      <c r="E424" s="665"/>
      <c r="F424" s="103"/>
      <c r="G424" s="652" t="s">
        <v>650</v>
      </c>
      <c r="H424" s="653"/>
      <c r="I424" s="653"/>
      <c r="J424" s="654"/>
      <c r="K424" s="22"/>
      <c r="Q424" s="23"/>
    </row>
    <row r="425" spans="1:17" x14ac:dyDescent="0.35">
      <c r="A425" s="15"/>
      <c r="B425" s="660" t="s">
        <v>42</v>
      </c>
      <c r="C425" s="660" t="s">
        <v>52</v>
      </c>
      <c r="D425" s="657" t="s">
        <v>166</v>
      </c>
      <c r="E425" s="659" t="s">
        <v>29</v>
      </c>
      <c r="F425" s="103"/>
      <c r="G425" s="655" t="s">
        <v>42</v>
      </c>
      <c r="H425" s="655" t="s">
        <v>52</v>
      </c>
      <c r="I425" s="655" t="s">
        <v>166</v>
      </c>
      <c r="J425" s="655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658"/>
      <c r="C426" s="658"/>
      <c r="D426" s="658"/>
      <c r="E426" s="658"/>
      <c r="F426" s="103"/>
      <c r="G426" s="656"/>
      <c r="H426" s="656"/>
      <c r="I426" s="656"/>
      <c r="J426" s="656"/>
      <c r="L426" s="22"/>
      <c r="M426" s="19"/>
      <c r="P426" s="23"/>
      <c r="Q426" s="23"/>
    </row>
    <row r="427" spans="1:17" x14ac:dyDescent="0.35">
      <c r="A427" s="15"/>
      <c r="B427" s="478" t="s">
        <v>44</v>
      </c>
      <c r="C427" s="479">
        <v>2211</v>
      </c>
      <c r="D427" s="479">
        <v>246</v>
      </c>
      <c r="E427" s="479">
        <v>2457</v>
      </c>
      <c r="F427" s="103"/>
      <c r="G427" s="511" t="s">
        <v>76</v>
      </c>
      <c r="H427" s="479">
        <v>2393</v>
      </c>
      <c r="I427" s="479">
        <v>155</v>
      </c>
      <c r="J427" s="479">
        <v>2548</v>
      </c>
      <c r="L427" s="22"/>
      <c r="M427" s="19"/>
      <c r="P427" s="23"/>
      <c r="Q427" s="23"/>
    </row>
    <row r="428" spans="1:17" x14ac:dyDescent="0.35">
      <c r="A428" s="15"/>
      <c r="B428" s="478" t="s">
        <v>45</v>
      </c>
      <c r="C428" s="479">
        <v>1509</v>
      </c>
      <c r="D428" s="479">
        <v>1181</v>
      </c>
      <c r="E428" s="479">
        <v>2690</v>
      </c>
      <c r="F428" s="103"/>
      <c r="G428" s="511" t="s">
        <v>111</v>
      </c>
      <c r="H428" s="479">
        <v>1490</v>
      </c>
      <c r="I428" s="479">
        <v>837</v>
      </c>
      <c r="J428" s="479">
        <v>2327</v>
      </c>
      <c r="L428" s="22"/>
      <c r="M428" s="19"/>
      <c r="P428" s="23"/>
      <c r="Q428" s="23"/>
    </row>
    <row r="429" spans="1:17" x14ac:dyDescent="0.35">
      <c r="A429" s="15"/>
      <c r="B429" s="478" t="s">
        <v>46</v>
      </c>
      <c r="C429" s="479">
        <v>8</v>
      </c>
      <c r="D429" s="479">
        <v>51</v>
      </c>
      <c r="E429" s="479">
        <v>59</v>
      </c>
      <c r="F429" s="103"/>
      <c r="G429" s="511" t="s">
        <v>112</v>
      </c>
      <c r="H429" s="479">
        <v>10</v>
      </c>
      <c r="I429" s="479">
        <v>35</v>
      </c>
      <c r="J429" s="479">
        <v>45</v>
      </c>
      <c r="L429" s="22"/>
      <c r="M429" s="19"/>
      <c r="P429" s="23"/>
      <c r="Q429" s="23"/>
    </row>
    <row r="430" spans="1:17" x14ac:dyDescent="0.35">
      <c r="A430" s="15"/>
      <c r="B430" s="478" t="s">
        <v>47</v>
      </c>
      <c r="C430" s="479">
        <v>191</v>
      </c>
      <c r="D430" s="479">
        <v>217</v>
      </c>
      <c r="E430" s="479">
        <v>408</v>
      </c>
      <c r="F430" s="103"/>
      <c r="G430" s="511" t="s">
        <v>398</v>
      </c>
      <c r="H430" s="479">
        <v>143</v>
      </c>
      <c r="I430" s="479">
        <v>9</v>
      </c>
      <c r="J430" s="479">
        <v>152</v>
      </c>
      <c r="L430" s="22"/>
      <c r="M430" s="19"/>
      <c r="P430" s="23"/>
      <c r="Q430" s="23"/>
    </row>
    <row r="431" spans="1:17" x14ac:dyDescent="0.35">
      <c r="A431" s="15"/>
      <c r="B431" s="478" t="s">
        <v>48</v>
      </c>
      <c r="C431" s="479">
        <v>38</v>
      </c>
      <c r="D431" s="479">
        <v>0</v>
      </c>
      <c r="E431" s="479">
        <v>38</v>
      </c>
      <c r="F431" s="103"/>
      <c r="G431" s="511" t="s">
        <v>460</v>
      </c>
      <c r="H431" s="479">
        <v>29</v>
      </c>
      <c r="I431" s="479">
        <v>0</v>
      </c>
      <c r="J431" s="479">
        <v>29</v>
      </c>
      <c r="L431" s="22"/>
      <c r="M431" s="19"/>
      <c r="P431" s="23"/>
      <c r="Q431" s="23"/>
    </row>
    <row r="432" spans="1:17" x14ac:dyDescent="0.35">
      <c r="A432" s="15"/>
      <c r="B432" s="478" t="s">
        <v>49</v>
      </c>
      <c r="C432" s="479">
        <v>290</v>
      </c>
      <c r="D432" s="479">
        <v>4</v>
      </c>
      <c r="E432" s="479">
        <v>294</v>
      </c>
      <c r="F432" s="103"/>
      <c r="G432" s="511" t="s">
        <v>399</v>
      </c>
      <c r="H432" s="479">
        <v>230</v>
      </c>
      <c r="I432" s="479">
        <v>16</v>
      </c>
      <c r="J432" s="479">
        <v>246</v>
      </c>
      <c r="L432" s="22"/>
      <c r="M432" s="19"/>
      <c r="P432" s="23"/>
      <c r="Q432" s="23"/>
    </row>
    <row r="433" spans="1:17" x14ac:dyDescent="0.35">
      <c r="A433" s="15"/>
      <c r="B433" s="478" t="s">
        <v>92</v>
      </c>
      <c r="C433" s="479">
        <v>644</v>
      </c>
      <c r="D433" s="479">
        <v>49</v>
      </c>
      <c r="E433" s="479">
        <v>693</v>
      </c>
      <c r="F433" s="103"/>
      <c r="G433" s="511" t="s">
        <v>164</v>
      </c>
      <c r="H433" s="479">
        <v>482</v>
      </c>
      <c r="I433" s="479">
        <v>119</v>
      </c>
      <c r="J433" s="479">
        <v>601</v>
      </c>
      <c r="L433" s="22"/>
      <c r="M433" s="19"/>
      <c r="P433" s="23"/>
      <c r="Q433" s="23"/>
    </row>
    <row r="434" spans="1:17" x14ac:dyDescent="0.35">
      <c r="A434" s="15"/>
      <c r="B434" s="478" t="s">
        <v>187</v>
      </c>
      <c r="C434" s="479">
        <v>244</v>
      </c>
      <c r="D434" s="479">
        <v>372</v>
      </c>
      <c r="E434" s="479">
        <v>616</v>
      </c>
      <c r="F434" s="103"/>
      <c r="G434" s="511" t="s">
        <v>400</v>
      </c>
      <c r="H434" s="479">
        <v>304</v>
      </c>
      <c r="I434" s="479">
        <v>91</v>
      </c>
      <c r="J434" s="479">
        <v>395</v>
      </c>
      <c r="L434" s="22"/>
      <c r="M434" s="19"/>
      <c r="P434" s="23"/>
      <c r="Q434" s="23"/>
    </row>
    <row r="435" spans="1:17" x14ac:dyDescent="0.35">
      <c r="A435" s="15"/>
      <c r="B435" s="478" t="s">
        <v>50</v>
      </c>
      <c r="C435" s="479">
        <v>369</v>
      </c>
      <c r="D435" s="479">
        <v>277</v>
      </c>
      <c r="E435" s="479">
        <v>646</v>
      </c>
      <c r="F435" s="103"/>
      <c r="G435" s="511" t="s">
        <v>197</v>
      </c>
      <c r="H435" s="479">
        <v>373</v>
      </c>
      <c r="I435" s="479">
        <v>155</v>
      </c>
      <c r="J435" s="479">
        <v>528</v>
      </c>
      <c r="L435" s="22"/>
      <c r="M435" s="19"/>
      <c r="P435" s="23"/>
      <c r="Q435" s="23"/>
    </row>
    <row r="436" spans="1:17" x14ac:dyDescent="0.35">
      <c r="A436" s="15"/>
      <c r="B436" s="478" t="s">
        <v>188</v>
      </c>
      <c r="C436" s="479">
        <v>211</v>
      </c>
      <c r="D436" s="479">
        <v>168</v>
      </c>
      <c r="E436" s="479">
        <v>379</v>
      </c>
      <c r="F436" s="103"/>
      <c r="G436" s="511" t="s">
        <v>136</v>
      </c>
      <c r="H436" s="479">
        <v>219</v>
      </c>
      <c r="I436" s="479">
        <v>57</v>
      </c>
      <c r="J436" s="479">
        <v>276</v>
      </c>
      <c r="L436" s="22"/>
      <c r="M436" s="19"/>
      <c r="P436" s="23"/>
      <c r="Q436" s="23"/>
    </row>
    <row r="437" spans="1:17" x14ac:dyDescent="0.35">
      <c r="A437" s="15"/>
      <c r="B437" s="478" t="s">
        <v>189</v>
      </c>
      <c r="C437" s="479">
        <v>0</v>
      </c>
      <c r="D437" s="479">
        <v>0</v>
      </c>
      <c r="E437" s="479">
        <v>0</v>
      </c>
      <c r="F437" s="103"/>
      <c r="G437" s="511" t="s">
        <v>103</v>
      </c>
      <c r="H437" s="479">
        <v>61</v>
      </c>
      <c r="I437" s="479">
        <v>21</v>
      </c>
      <c r="J437" s="479">
        <v>82</v>
      </c>
      <c r="L437" s="22"/>
      <c r="M437" s="19"/>
      <c r="P437" s="23"/>
      <c r="Q437" s="23"/>
    </row>
    <row r="438" spans="1:17" x14ac:dyDescent="0.35">
      <c r="A438" s="15"/>
      <c r="B438" s="478" t="s">
        <v>61</v>
      </c>
      <c r="C438" s="479">
        <v>21</v>
      </c>
      <c r="D438" s="479">
        <v>1</v>
      </c>
      <c r="E438" s="479">
        <v>22</v>
      </c>
      <c r="F438" s="103"/>
      <c r="G438" s="511" t="s">
        <v>199</v>
      </c>
      <c r="H438" s="479">
        <v>42</v>
      </c>
      <c r="I438" s="479">
        <v>2</v>
      </c>
      <c r="J438" s="479">
        <v>44</v>
      </c>
      <c r="L438" s="22"/>
      <c r="M438" s="19"/>
      <c r="P438" s="23"/>
      <c r="Q438" s="23"/>
    </row>
    <row r="439" spans="1:17" x14ac:dyDescent="0.35">
      <c r="A439" s="15"/>
      <c r="B439" s="478" t="s">
        <v>190</v>
      </c>
      <c r="C439" s="479">
        <v>34</v>
      </c>
      <c r="D439" s="479">
        <v>1</v>
      </c>
      <c r="E439" s="479">
        <v>35</v>
      </c>
      <c r="F439" s="103"/>
      <c r="G439" s="511" t="s">
        <v>401</v>
      </c>
      <c r="H439" s="479">
        <v>22</v>
      </c>
      <c r="I439" s="479">
        <v>0</v>
      </c>
      <c r="J439" s="479">
        <v>22</v>
      </c>
      <c r="L439" s="22"/>
      <c r="M439" s="19"/>
      <c r="P439" s="23"/>
      <c r="Q439" s="23"/>
    </row>
    <row r="440" spans="1:17" x14ac:dyDescent="0.35">
      <c r="A440" s="15"/>
      <c r="B440" s="478" t="s">
        <v>191</v>
      </c>
      <c r="C440" s="479">
        <v>165</v>
      </c>
      <c r="D440" s="479">
        <v>35</v>
      </c>
      <c r="E440" s="479">
        <v>200</v>
      </c>
      <c r="F440" s="103"/>
      <c r="G440" s="511" t="s">
        <v>461</v>
      </c>
      <c r="H440" s="479">
        <v>185</v>
      </c>
      <c r="I440" s="479">
        <v>36</v>
      </c>
      <c r="J440" s="479">
        <v>221</v>
      </c>
      <c r="L440" s="22"/>
      <c r="M440" s="19"/>
      <c r="P440" s="23"/>
      <c r="Q440" s="23"/>
    </row>
    <row r="441" spans="1:17" x14ac:dyDescent="0.35">
      <c r="A441" s="15"/>
      <c r="B441" s="478" t="s">
        <v>101</v>
      </c>
      <c r="C441" s="479">
        <v>212</v>
      </c>
      <c r="D441" s="479">
        <v>30</v>
      </c>
      <c r="E441" s="479">
        <v>242</v>
      </c>
      <c r="F441" s="103"/>
      <c r="G441" s="511" t="s">
        <v>127</v>
      </c>
      <c r="H441" s="479">
        <v>248</v>
      </c>
      <c r="I441" s="479">
        <v>5</v>
      </c>
      <c r="J441" s="479">
        <v>253</v>
      </c>
      <c r="L441" s="22"/>
      <c r="M441" s="19"/>
      <c r="P441" s="23"/>
      <c r="Q441" s="23"/>
    </row>
    <row r="442" spans="1:17" x14ac:dyDescent="0.35">
      <c r="A442" s="15"/>
      <c r="B442" s="478" t="s">
        <v>322</v>
      </c>
      <c r="C442" s="479">
        <v>181</v>
      </c>
      <c r="D442" s="479">
        <v>36</v>
      </c>
      <c r="E442" s="479">
        <v>217</v>
      </c>
      <c r="F442" s="103"/>
      <c r="G442" s="568" t="s">
        <v>217</v>
      </c>
      <c r="H442" s="479">
        <v>113</v>
      </c>
      <c r="I442" s="479">
        <v>15</v>
      </c>
      <c r="J442" s="479">
        <v>128</v>
      </c>
      <c r="L442" s="22"/>
      <c r="M442" s="19"/>
      <c r="P442" s="23"/>
      <c r="Q442" s="23"/>
    </row>
    <row r="443" spans="1:17" x14ac:dyDescent="0.35">
      <c r="A443" s="15"/>
      <c r="B443" s="478" t="s">
        <v>208</v>
      </c>
      <c r="C443" s="479">
        <v>44</v>
      </c>
      <c r="D443" s="479">
        <v>0</v>
      </c>
      <c r="E443" s="479">
        <v>44</v>
      </c>
      <c r="F443" s="103"/>
      <c r="G443" s="511" t="s">
        <v>192</v>
      </c>
      <c r="H443" s="479">
        <v>13</v>
      </c>
      <c r="I443" s="479">
        <v>0</v>
      </c>
      <c r="J443" s="479">
        <v>13</v>
      </c>
      <c r="L443" s="22"/>
      <c r="M443" s="19"/>
      <c r="P443" s="23"/>
      <c r="Q443" s="23"/>
    </row>
    <row r="444" spans="1:17" x14ac:dyDescent="0.35">
      <c r="A444" s="15"/>
      <c r="B444" s="537" t="s">
        <v>318</v>
      </c>
      <c r="C444" s="538">
        <v>10</v>
      </c>
      <c r="D444" s="538">
        <v>0</v>
      </c>
      <c r="E444" s="479">
        <v>10</v>
      </c>
      <c r="F444" s="103"/>
      <c r="G444" s="511" t="s">
        <v>287</v>
      </c>
      <c r="H444" s="538">
        <v>25</v>
      </c>
      <c r="I444" s="538">
        <v>0</v>
      </c>
      <c r="J444" s="538">
        <v>25</v>
      </c>
      <c r="L444" s="22"/>
      <c r="M444" s="19"/>
      <c r="P444" s="23"/>
      <c r="Q444" s="23"/>
    </row>
    <row r="445" spans="1:17" x14ac:dyDescent="0.35">
      <c r="A445" s="15"/>
      <c r="B445" s="478" t="s">
        <v>97</v>
      </c>
      <c r="C445" s="479">
        <v>0</v>
      </c>
      <c r="D445" s="479">
        <v>0</v>
      </c>
      <c r="E445" s="479">
        <v>0</v>
      </c>
      <c r="F445" s="103"/>
      <c r="G445" s="511" t="s">
        <v>462</v>
      </c>
      <c r="H445" s="479">
        <v>0</v>
      </c>
      <c r="I445" s="479">
        <v>4</v>
      </c>
      <c r="J445" s="479">
        <v>4</v>
      </c>
      <c r="L445" s="22"/>
      <c r="M445" s="19"/>
      <c r="P445" s="23"/>
      <c r="Q445" s="23"/>
    </row>
    <row r="446" spans="1:17" x14ac:dyDescent="0.35">
      <c r="A446" s="15"/>
      <c r="B446" s="478" t="s">
        <v>167</v>
      </c>
      <c r="C446" s="479">
        <v>0</v>
      </c>
      <c r="D446" s="479">
        <v>0</v>
      </c>
      <c r="E446" s="479">
        <v>0</v>
      </c>
      <c r="F446" s="103"/>
      <c r="G446" s="511" t="s">
        <v>129</v>
      </c>
      <c r="H446" s="479">
        <v>0</v>
      </c>
      <c r="I446" s="479">
        <v>0</v>
      </c>
      <c r="J446" s="479">
        <v>0</v>
      </c>
      <c r="L446" s="22"/>
      <c r="M446" s="19"/>
      <c r="P446" s="23"/>
      <c r="Q446" s="23"/>
    </row>
    <row r="447" spans="1:17" x14ac:dyDescent="0.35">
      <c r="A447" s="15"/>
      <c r="B447" s="478" t="s">
        <v>206</v>
      </c>
      <c r="C447" s="479">
        <v>0</v>
      </c>
      <c r="D447" s="479">
        <v>0</v>
      </c>
      <c r="E447" s="479">
        <v>0</v>
      </c>
      <c r="F447" s="103"/>
      <c r="G447" s="511" t="s">
        <v>182</v>
      </c>
      <c r="H447" s="479">
        <v>0</v>
      </c>
      <c r="I447" s="479">
        <v>0</v>
      </c>
      <c r="J447" s="479">
        <v>0</v>
      </c>
      <c r="L447" s="22"/>
      <c r="M447" s="19"/>
      <c r="P447" s="23"/>
      <c r="Q447" s="23"/>
    </row>
    <row r="448" spans="1:17" x14ac:dyDescent="0.35">
      <c r="A448" s="15"/>
      <c r="B448" s="478" t="s">
        <v>323</v>
      </c>
      <c r="C448" s="479">
        <v>0</v>
      </c>
      <c r="D448" s="479">
        <v>0</v>
      </c>
      <c r="E448" s="479">
        <v>0</v>
      </c>
      <c r="F448" s="103"/>
      <c r="G448" s="568" t="s">
        <v>207</v>
      </c>
      <c r="H448" s="479">
        <v>0</v>
      </c>
      <c r="I448" s="479">
        <v>0</v>
      </c>
      <c r="J448" s="479">
        <v>0</v>
      </c>
      <c r="L448" s="22"/>
      <c r="M448" s="19"/>
      <c r="P448" s="23"/>
      <c r="Q448" s="23"/>
    </row>
    <row r="449" spans="1:17" x14ac:dyDescent="0.35">
      <c r="A449" s="15"/>
      <c r="B449" s="478" t="s">
        <v>205</v>
      </c>
      <c r="C449" s="479">
        <v>195</v>
      </c>
      <c r="D449" s="479">
        <v>44</v>
      </c>
      <c r="E449" s="479">
        <v>239</v>
      </c>
      <c r="F449" s="103"/>
      <c r="G449" s="568" t="s">
        <v>286</v>
      </c>
      <c r="H449" s="479">
        <v>84</v>
      </c>
      <c r="I449" s="479">
        <v>31</v>
      </c>
      <c r="J449" s="479">
        <v>115</v>
      </c>
      <c r="L449" s="22"/>
      <c r="M449" s="19"/>
      <c r="P449" s="23"/>
      <c r="Q449" s="23"/>
    </row>
    <row r="450" spans="1:17" x14ac:dyDescent="0.35">
      <c r="A450" s="15"/>
      <c r="B450" s="478" t="s">
        <v>236</v>
      </c>
      <c r="C450" s="479">
        <v>163</v>
      </c>
      <c r="D450" s="479">
        <v>22</v>
      </c>
      <c r="E450" s="479">
        <v>185</v>
      </c>
      <c r="F450" s="103"/>
      <c r="G450" s="511" t="s">
        <v>183</v>
      </c>
      <c r="H450" s="479">
        <v>129</v>
      </c>
      <c r="I450" s="479">
        <v>1</v>
      </c>
      <c r="J450" s="479">
        <v>130</v>
      </c>
      <c r="L450" s="22"/>
      <c r="M450" s="19"/>
      <c r="P450" s="23"/>
      <c r="Q450" s="23"/>
    </row>
    <row r="451" spans="1:17" x14ac:dyDescent="0.35">
      <c r="A451" s="15"/>
      <c r="B451" s="478" t="s">
        <v>321</v>
      </c>
      <c r="C451" s="479">
        <v>146</v>
      </c>
      <c r="D451" s="479">
        <v>42</v>
      </c>
      <c r="E451" s="479">
        <v>188</v>
      </c>
      <c r="F451" s="103"/>
      <c r="G451" s="511" t="s">
        <v>321</v>
      </c>
      <c r="H451" s="479">
        <v>47</v>
      </c>
      <c r="I451" s="479">
        <v>0</v>
      </c>
      <c r="J451" s="479">
        <v>47</v>
      </c>
      <c r="L451" s="22"/>
      <c r="M451" s="19"/>
      <c r="P451" s="23"/>
      <c r="Q451" s="23"/>
    </row>
    <row r="452" spans="1:17" x14ac:dyDescent="0.35">
      <c r="A452" s="15"/>
      <c r="B452" s="480" t="s">
        <v>51</v>
      </c>
      <c r="C452" s="481">
        <f>SUM(C427:C451)</f>
        <v>6886</v>
      </c>
      <c r="D452" s="481">
        <f>SUM(D427:D451)</f>
        <v>2776</v>
      </c>
      <c r="E452" s="481">
        <f>SUM(E427:E451)</f>
        <v>9662</v>
      </c>
      <c r="F452" s="103"/>
      <c r="G452" s="481" t="s">
        <v>51</v>
      </c>
      <c r="H452" s="481">
        <v>6642</v>
      </c>
      <c r="I452" s="481">
        <v>1589</v>
      </c>
      <c r="J452" s="512">
        <v>8231</v>
      </c>
      <c r="K452" s="67"/>
      <c r="L452" s="22"/>
      <c r="M452" s="19"/>
      <c r="P452" s="23"/>
      <c r="Q452" s="23"/>
    </row>
    <row r="453" spans="1:17" x14ac:dyDescent="0.25">
      <c r="A453" s="15"/>
      <c r="B453" s="482" t="s">
        <v>193</v>
      </c>
      <c r="C453" s="482"/>
      <c r="D453" s="482"/>
      <c r="E453" s="482"/>
      <c r="F453" s="105"/>
      <c r="G453" s="482" t="s">
        <v>193</v>
      </c>
      <c r="H453" s="345"/>
      <c r="I453" s="513"/>
      <c r="J453" s="513"/>
      <c r="K453" s="104"/>
      <c r="Q453" s="23"/>
    </row>
    <row r="454" spans="1:17" x14ac:dyDescent="0.25">
      <c r="A454" s="15"/>
      <c r="B454" s="98"/>
      <c r="C454" s="99"/>
      <c r="D454" s="99"/>
      <c r="E454" s="100"/>
      <c r="F454" s="101"/>
      <c r="H454" s="100"/>
      <c r="I454" s="101"/>
      <c r="K454" s="22"/>
      <c r="Q454" s="23"/>
    </row>
    <row r="455" spans="1:17" x14ac:dyDescent="0.25">
      <c r="A455" s="15"/>
      <c r="B455" s="663" t="s">
        <v>195</v>
      </c>
      <c r="C455" s="664"/>
      <c r="D455" s="664"/>
      <c r="E455" s="665"/>
      <c r="F455" s="99"/>
      <c r="G455" s="652" t="s">
        <v>195</v>
      </c>
      <c r="H455" s="653"/>
      <c r="I455" s="653"/>
      <c r="J455" s="654"/>
      <c r="K455" s="22"/>
      <c r="Q455" s="23"/>
    </row>
    <row r="456" spans="1:17" ht="15" customHeight="1" x14ac:dyDescent="0.25">
      <c r="A456" s="15"/>
      <c r="B456" s="663" t="s">
        <v>649</v>
      </c>
      <c r="C456" s="664"/>
      <c r="D456" s="664"/>
      <c r="E456" s="665"/>
      <c r="F456" s="99"/>
      <c r="G456" s="652" t="s">
        <v>508</v>
      </c>
      <c r="H456" s="653"/>
      <c r="I456" s="653"/>
      <c r="J456" s="654"/>
      <c r="K456" s="22"/>
      <c r="Q456" s="23"/>
    </row>
    <row r="457" spans="1:17" ht="12" customHeight="1" x14ac:dyDescent="0.25">
      <c r="A457" s="15"/>
      <c r="B457" s="660" t="s">
        <v>42</v>
      </c>
      <c r="C457" s="660" t="s">
        <v>52</v>
      </c>
      <c r="D457" s="657" t="s">
        <v>166</v>
      </c>
      <c r="E457" s="659" t="s">
        <v>29</v>
      </c>
      <c r="F457" s="99"/>
      <c r="G457" s="655" t="s">
        <v>42</v>
      </c>
      <c r="H457" s="655" t="s">
        <v>52</v>
      </c>
      <c r="I457" s="655" t="s">
        <v>166</v>
      </c>
      <c r="J457" s="655" t="s">
        <v>29</v>
      </c>
      <c r="K457" s="22"/>
      <c r="L457" s="22"/>
      <c r="M457" s="19"/>
      <c r="P457" s="23"/>
      <c r="Q457" s="23"/>
    </row>
    <row r="458" spans="1:17" ht="2.5" customHeight="1" x14ac:dyDescent="0.25">
      <c r="A458" s="15"/>
      <c r="B458" s="658"/>
      <c r="C458" s="658"/>
      <c r="D458" s="658"/>
      <c r="E458" s="658"/>
      <c r="F458" s="99"/>
      <c r="G458" s="656"/>
      <c r="H458" s="656"/>
      <c r="I458" s="656"/>
      <c r="J458" s="656"/>
      <c r="L458" s="22"/>
      <c r="M458" s="19"/>
      <c r="P458" s="23"/>
      <c r="Q458" s="23"/>
    </row>
    <row r="459" spans="1:17" x14ac:dyDescent="0.25">
      <c r="A459" s="15"/>
      <c r="B459" s="478" t="s">
        <v>44</v>
      </c>
      <c r="C459" s="479">
        <v>2214</v>
      </c>
      <c r="D459" s="479">
        <v>234</v>
      </c>
      <c r="E459" s="479">
        <v>2448</v>
      </c>
      <c r="F459" s="99"/>
      <c r="G459" s="596" t="s">
        <v>76</v>
      </c>
      <c r="H459" s="514">
        <v>2268</v>
      </c>
      <c r="I459" s="514">
        <v>161</v>
      </c>
      <c r="J459" s="479">
        <v>2429</v>
      </c>
      <c r="L459" s="22"/>
      <c r="M459" s="19"/>
      <c r="P459" s="23"/>
      <c r="Q459" s="23"/>
    </row>
    <row r="460" spans="1:17" x14ac:dyDescent="0.25">
      <c r="A460" s="15"/>
      <c r="B460" s="478" t="s">
        <v>45</v>
      </c>
      <c r="C460" s="479">
        <v>1619</v>
      </c>
      <c r="D460" s="479">
        <v>1082</v>
      </c>
      <c r="E460" s="479">
        <v>2701</v>
      </c>
      <c r="F460" s="99"/>
      <c r="G460" s="596" t="s">
        <v>111</v>
      </c>
      <c r="H460" s="514">
        <v>1600</v>
      </c>
      <c r="I460" s="514">
        <v>800</v>
      </c>
      <c r="J460" s="479">
        <v>2400</v>
      </c>
      <c r="L460" s="22"/>
      <c r="M460" s="19"/>
      <c r="P460" s="23"/>
      <c r="Q460" s="23"/>
    </row>
    <row r="461" spans="1:17" x14ac:dyDescent="0.25">
      <c r="A461" s="15"/>
      <c r="B461" s="478" t="s">
        <v>46</v>
      </c>
      <c r="C461" s="479">
        <v>10</v>
      </c>
      <c r="D461" s="479">
        <v>39</v>
      </c>
      <c r="E461" s="479">
        <v>49</v>
      </c>
      <c r="F461" s="99"/>
      <c r="G461" s="596" t="s">
        <v>112</v>
      </c>
      <c r="H461" s="514">
        <v>10</v>
      </c>
      <c r="I461" s="514">
        <v>46</v>
      </c>
      <c r="J461" s="479">
        <v>56</v>
      </c>
      <c r="L461" s="22"/>
      <c r="M461" s="19"/>
      <c r="P461" s="23"/>
      <c r="Q461" s="23"/>
    </row>
    <row r="462" spans="1:17" x14ac:dyDescent="0.25">
      <c r="A462" s="15"/>
      <c r="B462" s="478" t="s">
        <v>47</v>
      </c>
      <c r="C462" s="479">
        <v>191</v>
      </c>
      <c r="D462" s="479">
        <v>186</v>
      </c>
      <c r="E462" s="479">
        <v>377</v>
      </c>
      <c r="F462" s="99"/>
      <c r="G462" s="596" t="s">
        <v>398</v>
      </c>
      <c r="H462" s="514">
        <v>140</v>
      </c>
      <c r="I462" s="514">
        <v>78</v>
      </c>
      <c r="J462" s="479">
        <v>218</v>
      </c>
      <c r="L462" s="22"/>
      <c r="M462" s="19"/>
      <c r="P462" s="23"/>
      <c r="Q462" s="23"/>
    </row>
    <row r="463" spans="1:17" x14ac:dyDescent="0.25">
      <c r="A463" s="15"/>
      <c r="B463" s="478" t="s">
        <v>48</v>
      </c>
      <c r="C463" s="479">
        <v>32</v>
      </c>
      <c r="D463" s="479">
        <v>0</v>
      </c>
      <c r="E463" s="479">
        <v>32</v>
      </c>
      <c r="F463" s="99"/>
      <c r="G463" s="596" t="s">
        <v>460</v>
      </c>
      <c r="H463" s="514">
        <v>37</v>
      </c>
      <c r="I463" s="514">
        <v>0</v>
      </c>
      <c r="J463" s="479">
        <v>37</v>
      </c>
      <c r="L463" s="22"/>
      <c r="M463" s="19"/>
      <c r="P463" s="23"/>
      <c r="Q463" s="23"/>
    </row>
    <row r="464" spans="1:17" x14ac:dyDescent="0.25">
      <c r="A464" s="15"/>
      <c r="B464" s="478" t="s">
        <v>49</v>
      </c>
      <c r="C464" s="479">
        <v>281</v>
      </c>
      <c r="D464" s="479">
        <v>12</v>
      </c>
      <c r="E464" s="479">
        <v>293</v>
      </c>
      <c r="F464" s="99"/>
      <c r="G464" s="596" t="s">
        <v>399</v>
      </c>
      <c r="H464" s="514">
        <v>205</v>
      </c>
      <c r="I464" s="514">
        <v>16</v>
      </c>
      <c r="J464" s="479">
        <v>221</v>
      </c>
      <c r="L464" s="22"/>
      <c r="M464" s="19"/>
      <c r="P464" s="23"/>
      <c r="Q464" s="23"/>
    </row>
    <row r="465" spans="1:17" x14ac:dyDescent="0.25">
      <c r="A465" s="15"/>
      <c r="B465" s="478" t="s">
        <v>92</v>
      </c>
      <c r="C465" s="479">
        <v>699</v>
      </c>
      <c r="D465" s="479">
        <v>55</v>
      </c>
      <c r="E465" s="479">
        <v>754</v>
      </c>
      <c r="F465" s="99"/>
      <c r="G465" s="596" t="s">
        <v>164</v>
      </c>
      <c r="H465" s="514">
        <v>480</v>
      </c>
      <c r="I465" s="514">
        <v>70</v>
      </c>
      <c r="J465" s="479">
        <v>550</v>
      </c>
      <c r="L465" s="22"/>
      <c r="M465" s="19"/>
      <c r="P465" s="23"/>
      <c r="Q465" s="23"/>
    </row>
    <row r="466" spans="1:17" x14ac:dyDescent="0.25">
      <c r="A466" s="15"/>
      <c r="B466" s="478" t="s">
        <v>187</v>
      </c>
      <c r="C466" s="479">
        <v>244</v>
      </c>
      <c r="D466" s="479">
        <v>315</v>
      </c>
      <c r="E466" s="479">
        <v>559</v>
      </c>
      <c r="F466" s="99"/>
      <c r="G466" s="596" t="s">
        <v>400</v>
      </c>
      <c r="H466" s="514">
        <v>377</v>
      </c>
      <c r="I466" s="514">
        <v>133</v>
      </c>
      <c r="J466" s="479">
        <v>510</v>
      </c>
      <c r="L466" s="22"/>
      <c r="M466" s="19"/>
      <c r="P466" s="23"/>
      <c r="Q466" s="23"/>
    </row>
    <row r="467" spans="1:17" x14ac:dyDescent="0.25">
      <c r="A467" s="15"/>
      <c r="B467" s="478" t="s">
        <v>50</v>
      </c>
      <c r="C467" s="479">
        <v>369</v>
      </c>
      <c r="D467" s="479">
        <v>196</v>
      </c>
      <c r="E467" s="479">
        <v>565</v>
      </c>
      <c r="F467" s="99"/>
      <c r="G467" s="596" t="s">
        <v>197</v>
      </c>
      <c r="H467" s="514">
        <v>342</v>
      </c>
      <c r="I467" s="514">
        <v>166</v>
      </c>
      <c r="J467" s="479">
        <v>508</v>
      </c>
      <c r="L467" s="22"/>
      <c r="M467" s="19"/>
      <c r="P467" s="23"/>
      <c r="Q467" s="23"/>
    </row>
    <row r="468" spans="1:17" x14ac:dyDescent="0.25">
      <c r="A468" s="15"/>
      <c r="B468" s="600" t="s">
        <v>188</v>
      </c>
      <c r="C468" s="479">
        <v>233</v>
      </c>
      <c r="D468" s="479">
        <v>133</v>
      </c>
      <c r="E468" s="479">
        <v>366</v>
      </c>
      <c r="F468" s="99"/>
      <c r="G468" s="596" t="s">
        <v>136</v>
      </c>
      <c r="H468" s="514">
        <v>225</v>
      </c>
      <c r="I468" s="514">
        <v>49</v>
      </c>
      <c r="J468" s="479">
        <v>274</v>
      </c>
      <c r="L468" s="22"/>
      <c r="M468" s="19"/>
      <c r="P468" s="23"/>
      <c r="Q468" s="23"/>
    </row>
    <row r="469" spans="1:17" x14ac:dyDescent="0.25">
      <c r="A469" s="15"/>
      <c r="B469" s="478" t="s">
        <v>189</v>
      </c>
      <c r="C469" s="479">
        <v>0</v>
      </c>
      <c r="D469" s="479">
        <v>0</v>
      </c>
      <c r="E469" s="479">
        <v>0</v>
      </c>
      <c r="F469" s="99"/>
      <c r="G469" s="596" t="s">
        <v>103</v>
      </c>
      <c r="H469" s="514">
        <v>33</v>
      </c>
      <c r="I469" s="514">
        <v>3</v>
      </c>
      <c r="J469" s="479">
        <v>36</v>
      </c>
      <c r="L469" s="22"/>
      <c r="M469" s="19"/>
      <c r="P469" s="23"/>
      <c r="Q469" s="23"/>
    </row>
    <row r="470" spans="1:17" x14ac:dyDescent="0.25">
      <c r="A470" s="15"/>
      <c r="B470" s="600" t="s">
        <v>61</v>
      </c>
      <c r="C470" s="479">
        <v>24</v>
      </c>
      <c r="D470" s="479">
        <v>4</v>
      </c>
      <c r="E470" s="479">
        <v>28</v>
      </c>
      <c r="F470" s="99"/>
      <c r="G470" s="596" t="s">
        <v>199</v>
      </c>
      <c r="H470" s="514">
        <v>49</v>
      </c>
      <c r="I470" s="514">
        <v>0</v>
      </c>
      <c r="J470" s="479">
        <v>49</v>
      </c>
      <c r="L470" s="22"/>
      <c r="M470" s="19"/>
      <c r="P470" s="23"/>
      <c r="Q470" s="23"/>
    </row>
    <row r="471" spans="1:17" x14ac:dyDescent="0.25">
      <c r="A471" s="15"/>
      <c r="B471" s="478" t="s">
        <v>190</v>
      </c>
      <c r="C471" s="479">
        <v>30</v>
      </c>
      <c r="D471" s="479">
        <v>1</v>
      </c>
      <c r="E471" s="479">
        <v>31</v>
      </c>
      <c r="F471" s="99"/>
      <c r="G471" s="596" t="s">
        <v>401</v>
      </c>
      <c r="H471" s="514">
        <v>39</v>
      </c>
      <c r="I471" s="514">
        <v>0</v>
      </c>
      <c r="J471" s="479">
        <v>39</v>
      </c>
      <c r="L471" s="22"/>
      <c r="M471" s="19"/>
      <c r="P471" s="23"/>
      <c r="Q471" s="23"/>
    </row>
    <row r="472" spans="1:17" x14ac:dyDescent="0.25">
      <c r="A472" s="15"/>
      <c r="B472" s="478" t="s">
        <v>191</v>
      </c>
      <c r="C472" s="479">
        <v>235</v>
      </c>
      <c r="D472" s="479">
        <v>49</v>
      </c>
      <c r="E472" s="479">
        <v>284</v>
      </c>
      <c r="F472" s="99"/>
      <c r="G472" s="596" t="s">
        <v>461</v>
      </c>
      <c r="H472" s="514">
        <v>199</v>
      </c>
      <c r="I472" s="514">
        <v>12</v>
      </c>
      <c r="J472" s="479">
        <v>211</v>
      </c>
      <c r="L472" s="22"/>
      <c r="M472" s="19"/>
      <c r="P472" s="23"/>
      <c r="Q472" s="23"/>
    </row>
    <row r="473" spans="1:17" x14ac:dyDescent="0.25">
      <c r="A473" s="15"/>
      <c r="B473" s="478" t="s">
        <v>101</v>
      </c>
      <c r="C473" s="479">
        <v>304</v>
      </c>
      <c r="D473" s="479">
        <v>27</v>
      </c>
      <c r="E473" s="479">
        <v>331</v>
      </c>
      <c r="F473" s="99"/>
      <c r="G473" s="596" t="s">
        <v>127</v>
      </c>
      <c r="H473" s="514">
        <v>310</v>
      </c>
      <c r="I473" s="514">
        <v>3</v>
      </c>
      <c r="J473" s="479">
        <v>313</v>
      </c>
      <c r="L473" s="22"/>
      <c r="M473" s="19"/>
      <c r="P473" s="23"/>
      <c r="Q473" s="23"/>
    </row>
    <row r="474" spans="1:17" x14ac:dyDescent="0.25">
      <c r="A474" s="15"/>
      <c r="B474" s="600" t="s">
        <v>322</v>
      </c>
      <c r="C474" s="479">
        <v>263</v>
      </c>
      <c r="D474" s="479">
        <v>33</v>
      </c>
      <c r="E474" s="479">
        <v>296</v>
      </c>
      <c r="F474" s="99"/>
      <c r="G474" s="596" t="s">
        <v>217</v>
      </c>
      <c r="H474" s="514">
        <v>112</v>
      </c>
      <c r="I474" s="514">
        <v>13</v>
      </c>
      <c r="J474" s="479">
        <v>125</v>
      </c>
      <c r="L474" s="22"/>
      <c r="M474" s="19"/>
      <c r="P474" s="23"/>
      <c r="Q474" s="23"/>
    </row>
    <row r="475" spans="1:17" x14ac:dyDescent="0.25">
      <c r="A475" s="15"/>
      <c r="B475" s="600" t="s">
        <v>208</v>
      </c>
      <c r="C475" s="479">
        <v>22</v>
      </c>
      <c r="D475" s="479">
        <v>0</v>
      </c>
      <c r="E475" s="479">
        <v>22</v>
      </c>
      <c r="F475" s="99"/>
      <c r="G475" s="511" t="s">
        <v>192</v>
      </c>
      <c r="H475" s="514">
        <v>13</v>
      </c>
      <c r="I475" s="514">
        <v>0</v>
      </c>
      <c r="J475" s="479">
        <v>13</v>
      </c>
      <c r="L475" s="22"/>
      <c r="M475" s="19"/>
      <c r="P475" s="23"/>
      <c r="Q475" s="23"/>
    </row>
    <row r="476" spans="1:17" x14ac:dyDescent="0.25">
      <c r="A476" s="15"/>
      <c r="B476" s="537" t="s">
        <v>318</v>
      </c>
      <c r="C476" s="538">
        <v>10</v>
      </c>
      <c r="D476" s="538">
        <v>0</v>
      </c>
      <c r="E476" s="479">
        <v>10</v>
      </c>
      <c r="F476" s="99"/>
      <c r="G476" s="539" t="s">
        <v>287</v>
      </c>
      <c r="H476" s="538">
        <v>26</v>
      </c>
      <c r="I476" s="538">
        <v>0</v>
      </c>
      <c r="J476" s="479">
        <v>26</v>
      </c>
      <c r="L476" s="22"/>
      <c r="M476" s="19"/>
      <c r="P476" s="23"/>
      <c r="Q476" s="23"/>
    </row>
    <row r="477" spans="1:17" ht="17.149999999999999" customHeight="1" x14ac:dyDescent="0.25">
      <c r="A477" s="15"/>
      <c r="B477" s="478" t="s">
        <v>97</v>
      </c>
      <c r="C477" s="479">
        <v>0</v>
      </c>
      <c r="D477" s="479">
        <v>0</v>
      </c>
      <c r="E477" s="479">
        <v>0</v>
      </c>
      <c r="F477" s="99"/>
      <c r="G477" s="597" t="s">
        <v>462</v>
      </c>
      <c r="H477" s="514">
        <v>6</v>
      </c>
      <c r="I477" s="514">
        <v>4</v>
      </c>
      <c r="J477" s="479">
        <v>10</v>
      </c>
      <c r="L477" s="22"/>
      <c r="M477" s="19"/>
      <c r="P477" s="23"/>
      <c r="Q477" s="23"/>
    </row>
    <row r="478" spans="1:17" x14ac:dyDescent="0.25">
      <c r="A478" s="15"/>
      <c r="B478" s="478" t="s">
        <v>167</v>
      </c>
      <c r="C478" s="479">
        <v>0</v>
      </c>
      <c r="D478" s="479">
        <v>0</v>
      </c>
      <c r="E478" s="479">
        <v>0</v>
      </c>
      <c r="F478" s="99"/>
      <c r="G478" s="597" t="s">
        <v>129</v>
      </c>
      <c r="H478" s="514">
        <v>1</v>
      </c>
      <c r="I478" s="514">
        <v>0</v>
      </c>
      <c r="J478" s="479">
        <v>1</v>
      </c>
      <c r="L478" s="22"/>
      <c r="M478" s="19"/>
      <c r="P478" s="23"/>
      <c r="Q478" s="23"/>
    </row>
    <row r="479" spans="1:17" x14ac:dyDescent="0.25">
      <c r="A479" s="15"/>
      <c r="B479" s="478" t="s">
        <v>206</v>
      </c>
      <c r="C479" s="483">
        <v>0</v>
      </c>
      <c r="D479" s="483">
        <v>0</v>
      </c>
      <c r="E479" s="479">
        <v>0</v>
      </c>
      <c r="F479" s="99"/>
      <c r="G479" s="596" t="s">
        <v>182</v>
      </c>
      <c r="H479" s="515">
        <v>0</v>
      </c>
      <c r="I479" s="515">
        <v>0</v>
      </c>
      <c r="J479" s="479">
        <v>0</v>
      </c>
      <c r="L479" s="22"/>
      <c r="M479" s="19"/>
      <c r="P479" s="23"/>
      <c r="Q479" s="23"/>
    </row>
    <row r="480" spans="1:17" x14ac:dyDescent="0.25">
      <c r="A480" s="15"/>
      <c r="B480" s="478" t="s">
        <v>323</v>
      </c>
      <c r="C480" s="483">
        <v>0</v>
      </c>
      <c r="D480" s="479">
        <v>0</v>
      </c>
      <c r="E480" s="479">
        <v>0</v>
      </c>
      <c r="F480" s="99"/>
      <c r="G480" s="596" t="s">
        <v>207</v>
      </c>
      <c r="H480" s="515">
        <v>0</v>
      </c>
      <c r="I480" s="514">
        <v>0</v>
      </c>
      <c r="J480" s="479">
        <v>0</v>
      </c>
      <c r="L480" s="22"/>
      <c r="M480" s="19"/>
      <c r="P480" s="23"/>
      <c r="Q480" s="23"/>
    </row>
    <row r="481" spans="1:25" x14ac:dyDescent="0.25">
      <c r="A481" s="15"/>
      <c r="B481" s="600" t="s">
        <v>205</v>
      </c>
      <c r="C481" s="483">
        <v>160</v>
      </c>
      <c r="D481" s="479">
        <v>43</v>
      </c>
      <c r="E481" s="479">
        <v>203</v>
      </c>
      <c r="F481" s="99"/>
      <c r="G481" s="596" t="s">
        <v>286</v>
      </c>
      <c r="H481" s="515">
        <v>104</v>
      </c>
      <c r="I481" s="514">
        <v>18</v>
      </c>
      <c r="J481" s="479">
        <v>122</v>
      </c>
      <c r="L481" s="22"/>
      <c r="M481" s="19"/>
      <c r="P481" s="23"/>
      <c r="Q481" s="23"/>
    </row>
    <row r="482" spans="1:25" x14ac:dyDescent="0.25">
      <c r="A482" s="15"/>
      <c r="B482" s="478" t="s">
        <v>236</v>
      </c>
      <c r="C482" s="483">
        <v>168</v>
      </c>
      <c r="D482" s="479">
        <v>27</v>
      </c>
      <c r="E482" s="479">
        <v>195</v>
      </c>
      <c r="F482" s="99"/>
      <c r="G482" s="596" t="s">
        <v>183</v>
      </c>
      <c r="H482" s="515">
        <v>113</v>
      </c>
      <c r="I482" s="514">
        <v>0</v>
      </c>
      <c r="J482" s="479">
        <v>113</v>
      </c>
      <c r="L482" s="22"/>
      <c r="M482" s="19"/>
      <c r="P482" s="23"/>
      <c r="Q482" s="23"/>
    </row>
    <row r="483" spans="1:25" x14ac:dyDescent="0.25">
      <c r="A483" s="15"/>
      <c r="B483" s="610" t="s">
        <v>321</v>
      </c>
      <c r="C483" s="483">
        <v>194</v>
      </c>
      <c r="D483" s="479">
        <v>37</v>
      </c>
      <c r="E483" s="479">
        <v>231</v>
      </c>
      <c r="F483" s="99"/>
      <c r="G483" s="596" t="s">
        <v>321</v>
      </c>
      <c r="H483" s="515">
        <v>0</v>
      </c>
      <c r="I483" s="514">
        <v>0</v>
      </c>
      <c r="J483" s="479">
        <v>0</v>
      </c>
      <c r="L483" s="22"/>
      <c r="M483" s="19"/>
      <c r="O483" s="21"/>
      <c r="P483" s="23"/>
      <c r="Q483" s="23"/>
    </row>
    <row r="484" spans="1:25" s="25" customFormat="1" ht="14.25" customHeight="1" x14ac:dyDescent="0.25">
      <c r="A484" s="26"/>
      <c r="B484" s="484" t="s">
        <v>51</v>
      </c>
      <c r="C484" s="481">
        <f>SUM(C459:C483)</f>
        <v>7302</v>
      </c>
      <c r="D484" s="481">
        <f>SUM(D459:D483)</f>
        <v>2473</v>
      </c>
      <c r="E484" s="481">
        <f>SUM(E459:E483)</f>
        <v>9775</v>
      </c>
      <c r="F484" s="106"/>
      <c r="G484" s="484" t="s">
        <v>51</v>
      </c>
      <c r="H484" s="481">
        <v>6689</v>
      </c>
      <c r="I484" s="481">
        <v>1572</v>
      </c>
      <c r="J484" s="481">
        <v>8261</v>
      </c>
      <c r="K484" s="112"/>
      <c r="L484" s="274"/>
      <c r="P484" s="69"/>
      <c r="Q484" s="69"/>
      <c r="W484" s="154"/>
      <c r="X484" s="142"/>
      <c r="Y484" s="142"/>
    </row>
    <row r="485" spans="1:25" x14ac:dyDescent="0.25">
      <c r="A485" s="15"/>
      <c r="B485" s="485"/>
      <c r="C485" s="486"/>
      <c r="D485" s="486"/>
      <c r="E485" s="487"/>
      <c r="F485" s="102"/>
      <c r="G485" s="97"/>
      <c r="Q485" s="23"/>
    </row>
    <row r="486" spans="1:25" x14ac:dyDescent="0.25">
      <c r="A486" s="15"/>
      <c r="H486" s="30"/>
      <c r="I486" s="8"/>
      <c r="K486" s="5"/>
      <c r="Q486" s="23"/>
      <c r="W486" s="25"/>
      <c r="X486" s="25"/>
      <c r="Y486" s="25"/>
    </row>
    <row r="487" spans="1:25" ht="20.25" customHeight="1" x14ac:dyDescent="0.25">
      <c r="A487" s="26"/>
      <c r="B487" s="651" t="s">
        <v>306</v>
      </c>
      <c r="C487" s="651"/>
      <c r="D487" s="651"/>
      <c r="E487" s="651"/>
      <c r="F487" s="651"/>
      <c r="G487" s="295"/>
      <c r="H487" s="296"/>
      <c r="I487" s="6"/>
      <c r="K487" s="5"/>
      <c r="L487" s="7"/>
      <c r="M487" s="23"/>
      <c r="N487" s="8"/>
      <c r="O487" s="5"/>
      <c r="P487" s="5"/>
      <c r="Q487" s="3"/>
    </row>
    <row r="488" spans="1:25" x14ac:dyDescent="0.25">
      <c r="B488" s="488"/>
      <c r="C488" s="489"/>
      <c r="D488" s="489"/>
      <c r="E488" s="488"/>
      <c r="F488" s="5"/>
      <c r="G488" s="295"/>
      <c r="H488" s="297"/>
      <c r="I488" s="297"/>
      <c r="J488" s="297"/>
      <c r="K488" s="297"/>
      <c r="L488" s="7"/>
      <c r="M488" s="542"/>
      <c r="N488" s="6"/>
      <c r="O488" s="5"/>
      <c r="P488" s="5"/>
      <c r="Q488" s="3"/>
    </row>
    <row r="489" spans="1:25" s="29" customFormat="1" x14ac:dyDescent="0.25">
      <c r="B489" s="553" t="s">
        <v>307</v>
      </c>
      <c r="C489" s="553" t="s">
        <v>123</v>
      </c>
      <c r="D489" s="553" t="s">
        <v>9</v>
      </c>
      <c r="E489" s="553" t="s">
        <v>124</v>
      </c>
      <c r="F489" s="554" t="s">
        <v>125</v>
      </c>
      <c r="G489" s="30"/>
      <c r="H489" s="560" t="s">
        <v>312</v>
      </c>
      <c r="I489" s="560" t="s">
        <v>123</v>
      </c>
      <c r="J489" s="561" t="s">
        <v>9</v>
      </c>
      <c r="K489" s="560" t="s">
        <v>124</v>
      </c>
      <c r="L489" s="560" t="s">
        <v>125</v>
      </c>
      <c r="M489" s="81"/>
      <c r="N489" s="48"/>
      <c r="O489" s="48"/>
      <c r="P489" s="35"/>
      <c r="Q489" s="35"/>
      <c r="W489" s="154"/>
      <c r="X489" s="142"/>
      <c r="Y489" s="142"/>
    </row>
    <row r="490" spans="1:25" ht="28.5" customHeight="1" x14ac:dyDescent="0.25">
      <c r="B490" s="582" t="s">
        <v>308</v>
      </c>
      <c r="C490" s="555">
        <v>10214.222164630561</v>
      </c>
      <c r="D490" s="555">
        <v>7547.2759999999998</v>
      </c>
      <c r="E490" s="555">
        <v>2666.9461646305608</v>
      </c>
      <c r="F490" s="556">
        <v>0.73889875101154878</v>
      </c>
      <c r="G490" s="30"/>
      <c r="H490" s="530" t="s">
        <v>126</v>
      </c>
      <c r="I490" s="557">
        <v>10000</v>
      </c>
      <c r="J490" s="557">
        <v>9731.4108336900008</v>
      </c>
      <c r="K490" s="558">
        <v>268.5891663099992</v>
      </c>
      <c r="L490" s="559">
        <v>0.97314108336900007</v>
      </c>
      <c r="M490" s="6"/>
      <c r="N490" s="5"/>
      <c r="O490" s="5"/>
      <c r="P490" s="3"/>
      <c r="Q490" s="3"/>
    </row>
    <row r="491" spans="1:25" ht="24" customHeight="1" x14ac:dyDescent="0.25">
      <c r="B491" s="582" t="s">
        <v>309</v>
      </c>
      <c r="C491" s="555">
        <v>62277.336791313603</v>
      </c>
      <c r="D491" s="555">
        <v>43810.32799999998</v>
      </c>
      <c r="E491" s="555">
        <v>18467.008791313623</v>
      </c>
      <c r="F491" s="556">
        <v>0.70347144334069556</v>
      </c>
      <c r="G491" s="30"/>
      <c r="H491" s="530" t="s">
        <v>313</v>
      </c>
      <c r="I491" s="557">
        <v>5000</v>
      </c>
      <c r="J491" s="557">
        <v>4245.36606889</v>
      </c>
      <c r="K491" s="558">
        <v>754.63393111000005</v>
      </c>
      <c r="L491" s="559">
        <v>0.84907321377799994</v>
      </c>
      <c r="M491" s="6"/>
      <c r="N491" s="5"/>
      <c r="O491" s="5"/>
      <c r="P491" s="3"/>
      <c r="Q491" s="3"/>
      <c r="W491" s="29"/>
      <c r="X491" s="29"/>
      <c r="Y491" s="29"/>
    </row>
    <row r="492" spans="1:25" ht="36.75" customHeight="1" x14ac:dyDescent="0.25">
      <c r="B492" s="582" t="s">
        <v>310</v>
      </c>
      <c r="C492" s="555">
        <v>4548.1475681610355</v>
      </c>
      <c r="D492" s="555">
        <v>3800.078</v>
      </c>
      <c r="E492" s="555">
        <v>748.06956816103548</v>
      </c>
      <c r="F492" s="556">
        <v>0.83552214237773637</v>
      </c>
      <c r="G492" s="30"/>
      <c r="H492" s="562" t="s">
        <v>314</v>
      </c>
      <c r="I492" s="557">
        <v>0</v>
      </c>
      <c r="J492" s="557">
        <v>0</v>
      </c>
      <c r="K492" s="558">
        <v>0</v>
      </c>
      <c r="L492" s="559">
        <v>0</v>
      </c>
      <c r="M492" s="6"/>
      <c r="N492" s="5"/>
      <c r="O492" s="5"/>
      <c r="P492" s="3"/>
      <c r="Q492" s="3"/>
    </row>
    <row r="493" spans="1:25" ht="24" customHeight="1" x14ac:dyDescent="0.25">
      <c r="B493" s="582" t="s">
        <v>109</v>
      </c>
      <c r="C493" s="555">
        <v>2860.3328039933299</v>
      </c>
      <c r="D493" s="555">
        <v>2819.1309999999999</v>
      </c>
      <c r="E493" s="555">
        <v>41.201803993330032</v>
      </c>
      <c r="F493" s="556">
        <v>0.98559545101331991</v>
      </c>
      <c r="G493" s="30"/>
      <c r="H493" s="530" t="s">
        <v>315</v>
      </c>
      <c r="I493" s="557">
        <v>50</v>
      </c>
      <c r="J493" s="557">
        <v>18.152577879999999</v>
      </c>
      <c r="K493" s="558">
        <v>31.847422120000001</v>
      </c>
      <c r="L493" s="559">
        <v>0.36305155759999996</v>
      </c>
      <c r="M493" s="6"/>
      <c r="N493" s="5"/>
      <c r="O493" s="5"/>
      <c r="P493" s="3"/>
      <c r="Q493" s="3"/>
    </row>
    <row r="494" spans="1:25" ht="29.25" customHeight="1" x14ac:dyDescent="0.25">
      <c r="B494" s="582" t="s">
        <v>311</v>
      </c>
      <c r="C494" s="555">
        <v>5329.1620073731401</v>
      </c>
      <c r="D494" s="555">
        <v>4988.8109999999997</v>
      </c>
      <c r="E494" s="555">
        <v>340.35100737314042</v>
      </c>
      <c r="F494" s="556">
        <v>0.93613423519452976</v>
      </c>
      <c r="G494" s="30"/>
      <c r="H494" s="562" t="s">
        <v>316</v>
      </c>
      <c r="I494" s="557">
        <v>1500</v>
      </c>
      <c r="J494" s="557">
        <v>1239.9131883300001</v>
      </c>
      <c r="K494" s="558">
        <v>260.08681166999986</v>
      </c>
      <c r="L494" s="559">
        <v>0.82660879222000005</v>
      </c>
      <c r="M494" s="6"/>
      <c r="N494" s="5"/>
      <c r="O494" s="5"/>
      <c r="P494" s="3"/>
      <c r="Q494" s="3"/>
    </row>
    <row r="495" spans="1:25" ht="29.25" customHeight="1" x14ac:dyDescent="0.25">
      <c r="B495" s="601" t="s">
        <v>202</v>
      </c>
      <c r="C495" s="602">
        <v>15</v>
      </c>
      <c r="D495" s="602">
        <v>5.2729999999999997</v>
      </c>
      <c r="E495" s="602">
        <v>9.7270000000000003</v>
      </c>
      <c r="F495" s="603">
        <v>0.35153333333333331</v>
      </c>
      <c r="G495" s="30"/>
      <c r="H495" s="562" t="s">
        <v>317</v>
      </c>
      <c r="I495" s="557">
        <v>40279.47</v>
      </c>
      <c r="J495" s="557">
        <v>34098.127540995003</v>
      </c>
      <c r="K495" s="558">
        <v>6181.3424590049981</v>
      </c>
      <c r="L495" s="559">
        <v>0.84653863471875379</v>
      </c>
      <c r="M495" s="6"/>
      <c r="N495" s="5"/>
      <c r="O495" s="5"/>
      <c r="P495" s="3"/>
      <c r="Q495" s="3"/>
    </row>
    <row r="496" spans="1:25" ht="24" customHeight="1" x14ac:dyDescent="0.25">
      <c r="B496" s="553" t="s">
        <v>6</v>
      </c>
      <c r="C496" s="583">
        <v>85244.201335471662</v>
      </c>
      <c r="D496" s="583">
        <v>62970.896999999983</v>
      </c>
      <c r="E496" s="583">
        <v>22273.30433547169</v>
      </c>
      <c r="F496" s="584">
        <v>0.73871179521271024</v>
      </c>
      <c r="G496" s="30"/>
      <c r="H496" s="561" t="s">
        <v>6</v>
      </c>
      <c r="I496" s="563">
        <v>56829.47</v>
      </c>
      <c r="J496" s="564">
        <v>49332.970209785002</v>
      </c>
      <c r="K496" s="563">
        <v>7496.4997902149971</v>
      </c>
      <c r="L496" s="565">
        <v>0.86808781095063881</v>
      </c>
      <c r="M496" s="6"/>
      <c r="N496" s="5"/>
      <c r="O496" s="5"/>
      <c r="P496" s="3"/>
      <c r="Q496" s="3"/>
    </row>
    <row r="497" spans="2:17" x14ac:dyDescent="0.25">
      <c r="B497" s="19"/>
      <c r="C497" s="19"/>
      <c r="E497" s="491"/>
      <c r="H497" s="19"/>
      <c r="M497" s="23"/>
      <c r="N497" s="23"/>
      <c r="O497" s="5"/>
      <c r="P497" s="5"/>
      <c r="Q497" s="3"/>
    </row>
    <row r="498" spans="2:17" ht="21" customHeight="1" x14ac:dyDescent="0.25">
      <c r="B498" s="490" t="s">
        <v>296</v>
      </c>
      <c r="D498" s="492"/>
      <c r="E498" s="493"/>
      <c r="F498" s="275"/>
      <c r="G498" s="305"/>
      <c r="H498" s="306"/>
      <c r="I498" s="307"/>
      <c r="J498" s="308"/>
      <c r="K498" s="309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71.2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ht="16.5" customHeight="1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6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" customHeight="1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3.75" customHeight="1" x14ac:dyDescent="0.25">
      <c r="C517" s="2"/>
      <c r="D517" s="2"/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ht="13" x14ac:dyDescent="0.25">
      <c r="B518" s="651" t="s">
        <v>651</v>
      </c>
      <c r="C518" s="651"/>
      <c r="D518" s="651"/>
      <c r="E518" s="651"/>
      <c r="F518" s="311"/>
    </row>
    <row r="519" spans="2:17" ht="5.15" customHeight="1" x14ac:dyDescent="0.25">
      <c r="B519" s="651"/>
      <c r="C519" s="651"/>
      <c r="D519" s="651"/>
      <c r="E519" s="651"/>
      <c r="F519" s="118"/>
      <c r="G519" s="82"/>
    </row>
    <row r="521" spans="2:17" ht="15" customHeight="1" x14ac:dyDescent="0.25">
      <c r="B521" s="661" t="s">
        <v>240</v>
      </c>
      <c r="C521" s="663" t="s">
        <v>239</v>
      </c>
      <c r="D521" s="664"/>
      <c r="E521" s="653" t="s">
        <v>166</v>
      </c>
      <c r="F521" s="654"/>
      <c r="G521" s="3"/>
    </row>
    <row r="522" spans="2:17" x14ac:dyDescent="0.25">
      <c r="B522" s="662"/>
      <c r="C522" s="445" t="s">
        <v>58</v>
      </c>
      <c r="D522" s="494" t="s">
        <v>43</v>
      </c>
      <c r="E522" s="445" t="s">
        <v>58</v>
      </c>
      <c r="F522" s="300" t="s">
        <v>43</v>
      </c>
      <c r="G522" s="3"/>
      <c r="H522" s="19"/>
      <c r="L522" s="22"/>
      <c r="M522" s="19"/>
      <c r="P522" s="22"/>
    </row>
    <row r="523" spans="2:17" ht="14.15" customHeight="1" x14ac:dyDescent="0.25">
      <c r="B523" s="495" t="s">
        <v>138</v>
      </c>
      <c r="C523" s="435">
        <v>0</v>
      </c>
      <c r="D523" s="436">
        <v>0</v>
      </c>
      <c r="E523" s="437">
        <v>0</v>
      </c>
      <c r="F523" s="129">
        <v>0</v>
      </c>
      <c r="G523" s="3"/>
      <c r="H523" s="19"/>
      <c r="L523" s="22"/>
      <c r="M523" s="19"/>
      <c r="P523" s="22"/>
    </row>
    <row r="524" spans="2:17" ht="14.15" customHeight="1" x14ac:dyDescent="0.25">
      <c r="B524" s="495" t="s">
        <v>139</v>
      </c>
      <c r="C524" s="435">
        <v>0</v>
      </c>
      <c r="D524" s="436">
        <v>0</v>
      </c>
      <c r="E524" s="437">
        <v>0</v>
      </c>
      <c r="F524" s="129">
        <v>0</v>
      </c>
      <c r="G524" s="3"/>
      <c r="H524" s="19"/>
      <c r="L524" s="22"/>
      <c r="M524" s="19"/>
      <c r="P524" s="22"/>
    </row>
    <row r="525" spans="2:17" ht="29" hidden="1" x14ac:dyDescent="0.25">
      <c r="B525" s="495" t="s">
        <v>201</v>
      </c>
      <c r="C525" s="435">
        <v>0</v>
      </c>
      <c r="D525" s="436">
        <v>0</v>
      </c>
      <c r="E525" s="437">
        <v>0</v>
      </c>
      <c r="F525" s="129">
        <v>0</v>
      </c>
      <c r="G525" s="3"/>
      <c r="H525" s="19"/>
      <c r="L525" s="22"/>
      <c r="M525" s="19"/>
      <c r="P525" s="22"/>
    </row>
    <row r="526" spans="2:17" x14ac:dyDescent="0.25">
      <c r="B526" s="495" t="s">
        <v>140</v>
      </c>
      <c r="C526" s="435">
        <v>0</v>
      </c>
      <c r="D526" s="611">
        <v>0</v>
      </c>
      <c r="E526" s="437">
        <v>0</v>
      </c>
      <c r="F526" s="129">
        <v>0</v>
      </c>
      <c r="G526" s="3"/>
      <c r="H526" s="19"/>
      <c r="L526" s="22"/>
      <c r="M526" s="19"/>
      <c r="P526" s="22"/>
    </row>
    <row r="527" spans="2:17" x14ac:dyDescent="0.25">
      <c r="B527" s="495" t="s">
        <v>241</v>
      </c>
      <c r="C527" s="435">
        <v>0</v>
      </c>
      <c r="D527" s="604">
        <v>0</v>
      </c>
      <c r="E527" s="437">
        <v>0</v>
      </c>
      <c r="F527" s="129">
        <v>0</v>
      </c>
      <c r="G527" s="3"/>
      <c r="H527" s="19"/>
      <c r="L527" s="22"/>
      <c r="M527" s="19"/>
      <c r="P527" s="22"/>
    </row>
    <row r="528" spans="2:17" ht="29" hidden="1" x14ac:dyDescent="0.25">
      <c r="B528" s="495" t="s">
        <v>142</v>
      </c>
      <c r="C528" s="435">
        <v>0</v>
      </c>
      <c r="D528" s="436">
        <v>0</v>
      </c>
      <c r="E528" s="437">
        <v>0</v>
      </c>
      <c r="F528" s="129">
        <v>0</v>
      </c>
      <c r="G528" s="3"/>
      <c r="H528" s="19"/>
      <c r="L528" s="22"/>
      <c r="M528" s="19"/>
      <c r="P528" s="22"/>
    </row>
    <row r="529" spans="2:29" ht="29" hidden="1" x14ac:dyDescent="0.25">
      <c r="B529" s="495" t="s">
        <v>143</v>
      </c>
      <c r="C529" s="435">
        <v>0</v>
      </c>
      <c r="D529" s="436">
        <v>0</v>
      </c>
      <c r="E529" s="437">
        <v>0</v>
      </c>
      <c r="F529" s="129">
        <v>0</v>
      </c>
      <c r="G529" s="3"/>
      <c r="H529" s="19"/>
      <c r="L529" s="22"/>
      <c r="M529" s="19"/>
      <c r="P529" s="22"/>
    </row>
    <row r="530" spans="2:29" hidden="1" x14ac:dyDescent="0.25">
      <c r="B530" s="495" t="s">
        <v>218</v>
      </c>
      <c r="C530" s="435">
        <v>0</v>
      </c>
      <c r="D530" s="436">
        <v>0</v>
      </c>
      <c r="E530" s="437">
        <v>0</v>
      </c>
      <c r="F530" s="129">
        <v>0</v>
      </c>
      <c r="G530" s="3"/>
      <c r="H530" s="19"/>
      <c r="L530" s="22"/>
      <c r="M530" s="19"/>
      <c r="P530" s="22"/>
    </row>
    <row r="531" spans="2:29" hidden="1" x14ac:dyDescent="0.25">
      <c r="B531" s="495" t="s">
        <v>202</v>
      </c>
      <c r="C531" s="435">
        <v>0</v>
      </c>
      <c r="D531" s="436">
        <v>0</v>
      </c>
      <c r="E531" s="437">
        <v>0</v>
      </c>
      <c r="F531" s="129">
        <v>0</v>
      </c>
      <c r="G531" s="3"/>
      <c r="H531" s="19"/>
      <c r="L531" s="22"/>
      <c r="M531" s="19"/>
      <c r="P531" s="22"/>
      <c r="V531" s="154"/>
      <c r="AA531" s="19"/>
    </row>
    <row r="532" spans="2:29" x14ac:dyDescent="0.25">
      <c r="B532" s="496" t="s">
        <v>200</v>
      </c>
      <c r="C532" s="497">
        <f>SUM(C523:C531)</f>
        <v>0</v>
      </c>
      <c r="D532" s="498">
        <f>SUM(D523:D531)</f>
        <v>0</v>
      </c>
      <c r="E532" s="497">
        <f>SUM(E523:E531)</f>
        <v>0</v>
      </c>
      <c r="F532" s="585">
        <f>SUM(F523:F531)</f>
        <v>0</v>
      </c>
      <c r="G532" s="3"/>
      <c r="H532" s="298"/>
      <c r="L532" s="22"/>
      <c r="M532" s="19"/>
      <c r="P532" s="22"/>
      <c r="V532" s="154"/>
      <c r="AA532" s="19"/>
    </row>
    <row r="533" spans="2:29" x14ac:dyDescent="0.25">
      <c r="H533" s="507"/>
      <c r="W533" s="142"/>
    </row>
    <row r="534" spans="2:29" x14ac:dyDescent="0.25">
      <c r="D534" s="529"/>
      <c r="E534" s="522"/>
      <c r="F534" s="298"/>
      <c r="G534" s="528"/>
      <c r="H534" s="507"/>
      <c r="W534" s="142"/>
    </row>
    <row r="535" spans="2:29" ht="19.5" customHeight="1" x14ac:dyDescent="0.25">
      <c r="B535" s="651" t="s">
        <v>266</v>
      </c>
      <c r="C535" s="651"/>
      <c r="D535" s="651"/>
      <c r="E535" s="651"/>
      <c r="F535" s="651"/>
      <c r="G535" s="540"/>
      <c r="H535" s="543"/>
    </row>
    <row r="536" spans="2:29" x14ac:dyDescent="0.25">
      <c r="G536" s="528"/>
      <c r="H536" s="507"/>
    </row>
    <row r="537" spans="2:29" x14ac:dyDescent="0.25">
      <c r="B537" s="499" t="s">
        <v>28</v>
      </c>
      <c r="C537" s="500" t="s">
        <v>265</v>
      </c>
      <c r="D537" s="500" t="s">
        <v>43</v>
      </c>
      <c r="E537" s="500" t="s">
        <v>131</v>
      </c>
      <c r="F537" s="411" t="s">
        <v>43</v>
      </c>
      <c r="G537" s="3"/>
      <c r="H537" s="19"/>
      <c r="L537" s="22"/>
      <c r="M537" s="19"/>
      <c r="P537" s="22"/>
      <c r="V537" s="154"/>
      <c r="Z537" s="142" t="s">
        <v>265</v>
      </c>
      <c r="AA537" s="19" t="s">
        <v>43</v>
      </c>
      <c r="AB537" s="19" t="s">
        <v>131</v>
      </c>
      <c r="AC537" s="19" t="s">
        <v>43</v>
      </c>
    </row>
    <row r="538" spans="2:29" x14ac:dyDescent="0.25">
      <c r="B538" s="2" t="s">
        <v>59</v>
      </c>
      <c r="C538" s="345">
        <v>3</v>
      </c>
      <c r="D538" s="501">
        <v>23.85</v>
      </c>
      <c r="E538" s="345">
        <v>0</v>
      </c>
      <c r="F538" s="343">
        <f>F532/1000000</f>
        <v>0</v>
      </c>
      <c r="G538" s="507"/>
      <c r="H538" s="19"/>
      <c r="L538" s="22"/>
      <c r="M538" s="19"/>
      <c r="P538" s="22"/>
      <c r="V538" s="154"/>
      <c r="Z538" s="142">
        <v>1</v>
      </c>
      <c r="AA538" s="19">
        <v>5.3659999999999997</v>
      </c>
      <c r="AB538" s="19">
        <v>0</v>
      </c>
      <c r="AC538" s="19">
        <v>0</v>
      </c>
    </row>
    <row r="539" spans="2:29" x14ac:dyDescent="0.25">
      <c r="B539" s="2" t="s">
        <v>32</v>
      </c>
      <c r="C539" s="345">
        <v>1</v>
      </c>
      <c r="D539" s="501">
        <v>21.113593000000002</v>
      </c>
      <c r="E539" s="345">
        <v>0</v>
      </c>
      <c r="F539" s="343">
        <v>0</v>
      </c>
      <c r="G539" s="3"/>
      <c r="H539" s="19"/>
      <c r="L539" s="22"/>
      <c r="M539" s="19"/>
      <c r="P539" s="22"/>
      <c r="V539" s="154"/>
      <c r="W539" s="142"/>
      <c r="Y539" s="142" t="s">
        <v>28</v>
      </c>
      <c r="Z539" s="142">
        <v>1</v>
      </c>
      <c r="AA539" s="19">
        <v>5.0449999999999999</v>
      </c>
      <c r="AB539" s="19">
        <v>0</v>
      </c>
      <c r="AC539" s="19">
        <v>0</v>
      </c>
    </row>
    <row r="540" spans="2:29" x14ac:dyDescent="0.25">
      <c r="B540" s="2" t="s">
        <v>33</v>
      </c>
      <c r="C540" s="345">
        <v>2</v>
      </c>
      <c r="D540" s="501">
        <v>18.16</v>
      </c>
      <c r="E540" s="345">
        <v>0</v>
      </c>
      <c r="F540" s="343">
        <v>0</v>
      </c>
      <c r="G540" s="3"/>
      <c r="H540" s="298"/>
      <c r="L540" s="22"/>
      <c r="M540" s="19"/>
      <c r="P540" s="22"/>
      <c r="V540" s="154"/>
      <c r="W540" s="142"/>
      <c r="Y540" s="142" t="s">
        <v>59</v>
      </c>
      <c r="Z540" s="142">
        <v>1</v>
      </c>
      <c r="AA540" s="19">
        <v>4.9169999999999998</v>
      </c>
      <c r="AB540" s="19">
        <v>0</v>
      </c>
      <c r="AC540" s="19">
        <v>0</v>
      </c>
    </row>
    <row r="541" spans="2:29" x14ac:dyDescent="0.25">
      <c r="B541" s="2" t="s">
        <v>34</v>
      </c>
      <c r="C541" s="345">
        <v>1</v>
      </c>
      <c r="D541" s="501">
        <v>8.3290000000000006</v>
      </c>
      <c r="E541" s="345">
        <v>0</v>
      </c>
      <c r="F541" s="343">
        <v>0</v>
      </c>
      <c r="G541" s="3"/>
      <c r="H541" s="19"/>
      <c r="L541" s="22"/>
      <c r="M541" s="19"/>
      <c r="P541" s="22"/>
      <c r="V541" s="154"/>
      <c r="W541" s="142"/>
      <c r="Y541" s="142" t="s">
        <v>32</v>
      </c>
      <c r="Z541" s="142">
        <v>1</v>
      </c>
      <c r="AA541" s="19">
        <v>5.0640000000000001</v>
      </c>
      <c r="AB541" s="19">
        <v>0</v>
      </c>
      <c r="AC541" s="19">
        <v>0</v>
      </c>
    </row>
    <row r="542" spans="2:29" x14ac:dyDescent="0.25">
      <c r="B542" s="2" t="s">
        <v>35</v>
      </c>
      <c r="C542" s="345">
        <v>4</v>
      </c>
      <c r="D542" s="501">
        <v>35.22</v>
      </c>
      <c r="E542" s="345">
        <v>0</v>
      </c>
      <c r="F542" s="343">
        <v>0</v>
      </c>
      <c r="G542" s="3"/>
      <c r="H542" s="19"/>
      <c r="L542" s="22"/>
      <c r="M542" s="19"/>
      <c r="P542" s="22"/>
      <c r="V542" s="154"/>
      <c r="W542" s="142"/>
      <c r="Y542" s="142" t="s">
        <v>33</v>
      </c>
      <c r="Z542" s="142">
        <v>2</v>
      </c>
      <c r="AA542" s="19">
        <v>12.92</v>
      </c>
      <c r="AB542" s="19">
        <v>1</v>
      </c>
      <c r="AC542" s="19">
        <v>25.288903999999999</v>
      </c>
    </row>
    <row r="543" spans="2:29" x14ac:dyDescent="0.25">
      <c r="B543" s="2" t="s">
        <v>31</v>
      </c>
      <c r="C543" s="345">
        <v>0</v>
      </c>
      <c r="D543" s="501">
        <v>0</v>
      </c>
      <c r="E543" s="345">
        <v>0</v>
      </c>
      <c r="F543" s="343">
        <v>0</v>
      </c>
      <c r="G543" s="3"/>
      <c r="H543" s="19"/>
      <c r="L543" s="22"/>
      <c r="M543" s="19"/>
      <c r="P543" s="22"/>
      <c r="V543" s="154"/>
      <c r="W543" s="142"/>
      <c r="Y543" s="142" t="s">
        <v>34</v>
      </c>
      <c r="Z543" s="142">
        <v>0</v>
      </c>
      <c r="AA543" s="19">
        <v>0</v>
      </c>
      <c r="AB543" s="19">
        <v>0</v>
      </c>
      <c r="AC543" s="19">
        <v>0</v>
      </c>
    </row>
    <row r="544" spans="2:29" x14ac:dyDescent="0.25">
      <c r="B544" s="2" t="s">
        <v>36</v>
      </c>
      <c r="C544" s="345">
        <v>1</v>
      </c>
      <c r="D544" s="501">
        <v>9.3000000000000007</v>
      </c>
      <c r="E544" s="345">
        <v>0</v>
      </c>
      <c r="F544" s="343">
        <v>0</v>
      </c>
      <c r="G544" s="3"/>
      <c r="H544" s="19"/>
      <c r="L544" s="22"/>
      <c r="M544" s="19"/>
      <c r="P544" s="22"/>
      <c r="V544" s="154"/>
      <c r="W544" s="142"/>
      <c r="Y544" s="142" t="s">
        <v>35</v>
      </c>
      <c r="Z544" s="142">
        <v>0</v>
      </c>
      <c r="AA544" s="19">
        <v>0</v>
      </c>
      <c r="AB544" s="19">
        <v>0</v>
      </c>
      <c r="AC544" s="19">
        <v>0</v>
      </c>
    </row>
    <row r="545" spans="2:29" x14ac:dyDescent="0.25">
      <c r="B545" s="2" t="s">
        <v>37</v>
      </c>
      <c r="C545" s="345">
        <v>1</v>
      </c>
      <c r="D545" s="501">
        <v>9.3000000000000007</v>
      </c>
      <c r="E545" s="345">
        <v>0</v>
      </c>
      <c r="F545" s="343">
        <v>0</v>
      </c>
      <c r="G545" s="3"/>
      <c r="H545" s="19"/>
      <c r="L545" s="22"/>
      <c r="M545" s="19"/>
      <c r="P545" s="22"/>
      <c r="V545" s="154"/>
      <c r="W545" s="142"/>
      <c r="Y545" s="142" t="s">
        <v>31</v>
      </c>
      <c r="Z545" s="142">
        <v>0</v>
      </c>
      <c r="AA545" s="19">
        <v>0</v>
      </c>
      <c r="AB545" s="19">
        <v>0</v>
      </c>
      <c r="AC545" s="19">
        <v>0</v>
      </c>
    </row>
    <row r="546" spans="2:29" x14ac:dyDescent="0.25">
      <c r="B546" s="2" t="s">
        <v>38</v>
      </c>
      <c r="C546" s="345">
        <v>4</v>
      </c>
      <c r="D546" s="501">
        <v>30.677</v>
      </c>
      <c r="E546" s="345">
        <v>0</v>
      </c>
      <c r="F546" s="343">
        <v>0</v>
      </c>
      <c r="G546" s="3"/>
      <c r="H546" s="19"/>
      <c r="L546" s="22"/>
      <c r="M546" s="19"/>
      <c r="P546" s="22"/>
      <c r="V546" s="154"/>
      <c r="W546" s="142"/>
      <c r="Y546" s="142" t="s">
        <v>36</v>
      </c>
      <c r="Z546" s="142">
        <v>0</v>
      </c>
      <c r="AA546" s="19">
        <v>0</v>
      </c>
      <c r="AB546" s="19">
        <v>0</v>
      </c>
      <c r="AC546" s="19">
        <v>0</v>
      </c>
    </row>
    <row r="547" spans="2:29" x14ac:dyDescent="0.25">
      <c r="B547" s="2" t="s">
        <v>39</v>
      </c>
      <c r="C547" s="345">
        <v>5</v>
      </c>
      <c r="D547" s="501">
        <v>41.531999999999996</v>
      </c>
      <c r="E547" s="345">
        <v>0</v>
      </c>
      <c r="F547" s="343">
        <v>0</v>
      </c>
      <c r="G547" s="3"/>
      <c r="H547" s="19"/>
      <c r="L547" s="22"/>
      <c r="M547" s="19"/>
      <c r="P547" s="22"/>
      <c r="V547" s="154"/>
      <c r="W547" s="142"/>
      <c r="Y547" s="142" t="s">
        <v>37</v>
      </c>
      <c r="Z547" s="142">
        <v>0</v>
      </c>
      <c r="AA547" s="19">
        <v>0</v>
      </c>
      <c r="AB547" s="19">
        <v>0</v>
      </c>
      <c r="AC547" s="19">
        <v>0</v>
      </c>
    </row>
    <row r="548" spans="2:29" x14ac:dyDescent="0.25">
      <c r="B548" s="2" t="s">
        <v>40</v>
      </c>
      <c r="C548" s="345">
        <v>0</v>
      </c>
      <c r="D548" s="501">
        <v>0</v>
      </c>
      <c r="E548" s="345">
        <v>0</v>
      </c>
      <c r="F548" s="343">
        <v>0</v>
      </c>
      <c r="G548" s="3"/>
      <c r="H548" s="19"/>
      <c r="L548" s="22"/>
      <c r="M548" s="19"/>
      <c r="P548" s="22"/>
      <c r="V548" s="154"/>
      <c r="W548" s="142"/>
      <c r="Y548" s="142" t="s">
        <v>38</v>
      </c>
      <c r="Z548" s="142">
        <v>0</v>
      </c>
      <c r="AA548" s="19">
        <v>18022000</v>
      </c>
      <c r="AB548" s="19">
        <v>0</v>
      </c>
      <c r="AC548" s="19">
        <v>0</v>
      </c>
    </row>
    <row r="549" spans="2:29" hidden="1" x14ac:dyDescent="0.25">
      <c r="B549" s="2" t="s">
        <v>60</v>
      </c>
      <c r="C549" s="345">
        <v>0</v>
      </c>
      <c r="D549" s="501">
        <v>0</v>
      </c>
      <c r="E549" s="345">
        <v>0</v>
      </c>
      <c r="F549" s="343">
        <v>0</v>
      </c>
      <c r="G549" s="3"/>
      <c r="H549" s="19"/>
      <c r="L549" s="22"/>
      <c r="M549" s="19"/>
      <c r="P549" s="22"/>
      <c r="V549" s="154"/>
      <c r="W549" s="142"/>
      <c r="Y549" s="142" t="s">
        <v>39</v>
      </c>
      <c r="Z549" s="142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D550" s="501"/>
      <c r="F550" s="12"/>
      <c r="G550" s="3"/>
      <c r="H550" s="19"/>
      <c r="L550" s="22"/>
      <c r="M550" s="19"/>
      <c r="P550" s="22"/>
      <c r="V550" s="154"/>
      <c r="W550" s="142"/>
      <c r="Y550" s="142" t="s">
        <v>40</v>
      </c>
      <c r="AA550" s="19"/>
    </row>
    <row r="551" spans="2:29" x14ac:dyDescent="0.25">
      <c r="B551" s="499" t="s">
        <v>6</v>
      </c>
      <c r="C551" s="500">
        <f>SUM(C538:C550)</f>
        <v>22</v>
      </c>
      <c r="D551" s="502">
        <f>SUM(D538:D549)</f>
        <v>197.48159299999998</v>
      </c>
      <c r="E551" s="500">
        <f>SUM(E538:E549)</f>
        <v>0</v>
      </c>
      <c r="F551" s="412">
        <f>SUM(F538:F549)</f>
        <v>0</v>
      </c>
      <c r="G551" s="3"/>
      <c r="H551" s="19"/>
      <c r="L551" s="22"/>
      <c r="M551" s="19"/>
      <c r="P551" s="22"/>
      <c r="V551" s="154"/>
      <c r="W551" s="142"/>
      <c r="Y551" s="142" t="s">
        <v>60</v>
      </c>
      <c r="Z551" s="142">
        <v>6</v>
      </c>
      <c r="AA551" s="19">
        <v>33.311999999999998</v>
      </c>
      <c r="AB551" s="19">
        <v>1</v>
      </c>
      <c r="AC551" s="19">
        <v>25.288903999999999</v>
      </c>
    </row>
    <row r="552" spans="2:29" x14ac:dyDescent="0.25">
      <c r="W552" s="142"/>
    </row>
    <row r="553" spans="2:29" x14ac:dyDescent="0.25">
      <c r="W553" s="142"/>
      <c r="Y553" s="142" t="s">
        <v>6</v>
      </c>
    </row>
    <row r="555" spans="2:29" ht="29.5" customHeight="1" x14ac:dyDescent="0.25">
      <c r="B555" s="651" t="s">
        <v>258</v>
      </c>
      <c r="C555" s="651"/>
      <c r="D555" s="651"/>
      <c r="E555" s="550"/>
      <c r="F555" s="550"/>
      <c r="G555" s="550"/>
      <c r="H555" s="577"/>
      <c r="I555" s="311"/>
      <c r="J555" s="311"/>
    </row>
    <row r="556" spans="2:29" ht="13" x14ac:dyDescent="0.25">
      <c r="B556" s="698" t="s">
        <v>652</v>
      </c>
      <c r="C556" s="699"/>
      <c r="D556" s="699"/>
      <c r="E556" s="699"/>
      <c r="F556" s="699"/>
      <c r="G556" s="699"/>
      <c r="H556" s="699"/>
      <c r="I556" s="699"/>
      <c r="J556" s="699"/>
      <c r="K556" s="699"/>
      <c r="L556" s="699"/>
      <c r="M556" s="699"/>
      <c r="N556" s="699"/>
      <c r="O556" s="25"/>
      <c r="P556" s="22"/>
    </row>
    <row r="557" spans="2:29" ht="21.65" customHeight="1" x14ac:dyDescent="0.25">
      <c r="B557" s="698"/>
      <c r="C557" s="699"/>
      <c r="D557" s="699"/>
      <c r="E557" s="699"/>
      <c r="F557" s="699"/>
      <c r="G557" s="699"/>
      <c r="H557" s="699"/>
      <c r="I557" s="699"/>
      <c r="J557" s="699"/>
      <c r="K557" s="699"/>
      <c r="L557" s="699"/>
      <c r="M557" s="699"/>
      <c r="N557" s="699"/>
      <c r="O557" s="25"/>
      <c r="P557" s="22"/>
    </row>
    <row r="558" spans="2:29" ht="6.75" customHeight="1" thickBot="1" x14ac:dyDescent="0.3">
      <c r="B558" s="700"/>
      <c r="C558" s="701"/>
      <c r="D558" s="701"/>
      <c r="E558" s="701"/>
      <c r="F558" s="701"/>
      <c r="G558" s="701"/>
      <c r="H558" s="701"/>
      <c r="I558" s="701"/>
      <c r="J558" s="701"/>
      <c r="K558" s="701"/>
      <c r="L558" s="701"/>
      <c r="M558" s="701"/>
      <c r="N558" s="701"/>
      <c r="O558" s="25"/>
      <c r="P558" s="22"/>
    </row>
    <row r="559" spans="2:29" ht="25.5" customHeight="1" thickBot="1" x14ac:dyDescent="0.3">
      <c r="B559" s="545" t="s">
        <v>42</v>
      </c>
      <c r="C559" s="546" t="s">
        <v>255</v>
      </c>
      <c r="D559" s="546" t="s">
        <v>381</v>
      </c>
      <c r="E559" s="586" t="s">
        <v>382</v>
      </c>
      <c r="F559" s="546" t="s">
        <v>397</v>
      </c>
      <c r="G559" s="546" t="s">
        <v>408</v>
      </c>
      <c r="H559" s="546" t="s">
        <v>448</v>
      </c>
      <c r="I559" s="546" t="s">
        <v>459</v>
      </c>
      <c r="J559" s="546" t="s">
        <v>475</v>
      </c>
      <c r="K559" s="546" t="s">
        <v>505</v>
      </c>
      <c r="L559" s="546" t="s">
        <v>605</v>
      </c>
      <c r="M559" s="546" t="s">
        <v>653</v>
      </c>
      <c r="N559" s="521" t="s">
        <v>256</v>
      </c>
      <c r="Q559" s="19"/>
      <c r="R559" s="19"/>
      <c r="S559" s="19"/>
      <c r="T559" s="19"/>
      <c r="U559" s="19"/>
      <c r="V559" s="19"/>
      <c r="Z559" s="19"/>
      <c r="AA559" s="19"/>
    </row>
    <row r="560" spans="2:29" ht="16" customHeight="1" x14ac:dyDescent="0.25">
      <c r="B560" s="506" t="s">
        <v>44</v>
      </c>
      <c r="C560" s="570">
        <v>22</v>
      </c>
      <c r="D560" s="570">
        <v>44</v>
      </c>
      <c r="E560" s="570">
        <v>387</v>
      </c>
      <c r="F560" s="570">
        <v>35</v>
      </c>
      <c r="G560" s="570">
        <v>360</v>
      </c>
      <c r="H560" s="570">
        <v>290</v>
      </c>
      <c r="I560" s="570">
        <v>265</v>
      </c>
      <c r="J560" s="570">
        <v>218</v>
      </c>
      <c r="K560" s="570">
        <v>99</v>
      </c>
      <c r="L560" s="570">
        <v>421</v>
      </c>
      <c r="M560" s="570">
        <v>296</v>
      </c>
      <c r="N560" s="413">
        <v>2437</v>
      </c>
      <c r="Q560" s="19"/>
      <c r="R560" s="19"/>
      <c r="S560" s="19"/>
      <c r="T560" s="19"/>
      <c r="U560" s="19"/>
      <c r="V560" s="19"/>
      <c r="Z560" s="19"/>
      <c r="AA560" s="19"/>
    </row>
    <row r="561" spans="2:27" ht="16" customHeight="1" x14ac:dyDescent="0.25">
      <c r="B561" s="613" t="s">
        <v>45</v>
      </c>
      <c r="C561" s="614">
        <v>0</v>
      </c>
      <c r="D561" s="614">
        <v>116</v>
      </c>
      <c r="E561" s="614">
        <v>187</v>
      </c>
      <c r="F561" s="614">
        <v>67</v>
      </c>
      <c r="G561" s="614">
        <v>298</v>
      </c>
      <c r="H561" s="614">
        <v>236</v>
      </c>
      <c r="I561" s="614">
        <v>147</v>
      </c>
      <c r="J561" s="614">
        <v>126</v>
      </c>
      <c r="K561" s="614">
        <v>121</v>
      </c>
      <c r="L561" s="614">
        <v>244</v>
      </c>
      <c r="M561" s="614">
        <v>233</v>
      </c>
      <c r="N561" s="413">
        <v>1775</v>
      </c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13" t="s">
        <v>46</v>
      </c>
      <c r="C562" s="614">
        <v>0</v>
      </c>
      <c r="D562" s="614">
        <v>0</v>
      </c>
      <c r="E562" s="614">
        <v>4</v>
      </c>
      <c r="F562" s="614">
        <v>0</v>
      </c>
      <c r="G562" s="614">
        <v>3</v>
      </c>
      <c r="H562" s="614">
        <v>0</v>
      </c>
      <c r="I562" s="614">
        <v>0</v>
      </c>
      <c r="J562" s="614">
        <v>0</v>
      </c>
      <c r="K562" s="614">
        <v>0</v>
      </c>
      <c r="L562" s="614">
        <v>1</v>
      </c>
      <c r="M562" s="614">
        <v>1</v>
      </c>
      <c r="N562" s="413">
        <v>9</v>
      </c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2:27" ht="16" customHeight="1" x14ac:dyDescent="0.25">
      <c r="B563" s="613" t="s">
        <v>47</v>
      </c>
      <c r="C563" s="614">
        <v>0</v>
      </c>
      <c r="D563" s="614">
        <v>10</v>
      </c>
      <c r="E563" s="614">
        <v>18</v>
      </c>
      <c r="F563" s="614">
        <v>9</v>
      </c>
      <c r="G563" s="614">
        <v>18</v>
      </c>
      <c r="H563" s="614">
        <v>29</v>
      </c>
      <c r="I563" s="614">
        <v>24</v>
      </c>
      <c r="J563" s="614">
        <v>14</v>
      </c>
      <c r="K563" s="614">
        <v>14</v>
      </c>
      <c r="L563" s="614">
        <v>39</v>
      </c>
      <c r="M563" s="614">
        <v>24</v>
      </c>
      <c r="N563" s="413">
        <v>199</v>
      </c>
      <c r="Q563" s="19"/>
      <c r="W563" s="19"/>
      <c r="X563" s="19"/>
      <c r="Y563" s="19"/>
    </row>
    <row r="564" spans="2:27" ht="16" customHeight="1" x14ac:dyDescent="0.25">
      <c r="B564" s="613" t="s">
        <v>48</v>
      </c>
      <c r="C564" s="614">
        <v>2</v>
      </c>
      <c r="D564" s="614">
        <v>9</v>
      </c>
      <c r="E564" s="614">
        <v>2</v>
      </c>
      <c r="F564" s="614">
        <v>2</v>
      </c>
      <c r="G564" s="614">
        <v>2</v>
      </c>
      <c r="H564" s="614">
        <v>7</v>
      </c>
      <c r="I564" s="614">
        <v>6</v>
      </c>
      <c r="J564" s="614">
        <v>4</v>
      </c>
      <c r="K564" s="614">
        <v>5</v>
      </c>
      <c r="L564" s="614">
        <v>3</v>
      </c>
      <c r="M564" s="614">
        <v>6</v>
      </c>
      <c r="N564" s="413">
        <v>48</v>
      </c>
      <c r="Q564" s="19"/>
      <c r="W564" s="19"/>
      <c r="X564" s="19"/>
      <c r="Y564" s="19"/>
    </row>
    <row r="565" spans="2:27" ht="16" customHeight="1" x14ac:dyDescent="0.25">
      <c r="B565" s="613" t="s">
        <v>49</v>
      </c>
      <c r="C565" s="614">
        <v>0</v>
      </c>
      <c r="D565" s="614">
        <v>25</v>
      </c>
      <c r="E565" s="614">
        <v>40</v>
      </c>
      <c r="F565" s="614">
        <v>20</v>
      </c>
      <c r="G565" s="614">
        <v>36</v>
      </c>
      <c r="H565" s="614">
        <v>40</v>
      </c>
      <c r="I565" s="614">
        <v>37</v>
      </c>
      <c r="J565" s="614">
        <v>6</v>
      </c>
      <c r="K565" s="614">
        <v>34</v>
      </c>
      <c r="L565" s="614">
        <v>34</v>
      </c>
      <c r="M565" s="614">
        <v>43</v>
      </c>
      <c r="N565" s="413">
        <v>315</v>
      </c>
      <c r="Q565" s="19"/>
    </row>
    <row r="566" spans="2:27" ht="16" customHeight="1" x14ac:dyDescent="0.25">
      <c r="B566" s="613" t="s">
        <v>92</v>
      </c>
      <c r="C566" s="614">
        <v>0</v>
      </c>
      <c r="D566" s="614">
        <v>61</v>
      </c>
      <c r="E566" s="614">
        <v>70</v>
      </c>
      <c r="F566" s="614">
        <v>1</v>
      </c>
      <c r="G566" s="614">
        <v>132</v>
      </c>
      <c r="H566" s="614">
        <v>52</v>
      </c>
      <c r="I566" s="614">
        <v>77</v>
      </c>
      <c r="J566" s="614">
        <v>65</v>
      </c>
      <c r="K566" s="614">
        <v>6</v>
      </c>
      <c r="L566" s="614">
        <v>161</v>
      </c>
      <c r="M566" s="614">
        <v>72</v>
      </c>
      <c r="N566" s="413">
        <v>697</v>
      </c>
      <c r="Q566" s="19"/>
    </row>
    <row r="567" spans="2:27" ht="16" customHeight="1" x14ac:dyDescent="0.25">
      <c r="B567" s="613" t="s">
        <v>187</v>
      </c>
      <c r="C567" s="614">
        <v>0</v>
      </c>
      <c r="D567" s="614">
        <v>8</v>
      </c>
      <c r="E567" s="614">
        <v>20</v>
      </c>
      <c r="F567" s="614">
        <v>11</v>
      </c>
      <c r="G567" s="614">
        <v>57</v>
      </c>
      <c r="H567" s="614">
        <v>81</v>
      </c>
      <c r="I567" s="614">
        <v>2</v>
      </c>
      <c r="J567" s="614">
        <v>10</v>
      </c>
      <c r="K567" s="614">
        <v>30</v>
      </c>
      <c r="L567" s="614">
        <v>45</v>
      </c>
      <c r="M567" s="614">
        <v>43</v>
      </c>
      <c r="N567" s="413">
        <v>307</v>
      </c>
      <c r="Q567" s="19"/>
    </row>
    <row r="568" spans="2:27" ht="16" customHeight="1" x14ac:dyDescent="0.25">
      <c r="B568" s="613" t="s">
        <v>50</v>
      </c>
      <c r="C568" s="614">
        <v>0</v>
      </c>
      <c r="D568" s="614">
        <v>3</v>
      </c>
      <c r="E568" s="614">
        <v>11</v>
      </c>
      <c r="F568" s="614">
        <v>47</v>
      </c>
      <c r="G568" s="614">
        <v>37</v>
      </c>
      <c r="H568" s="614">
        <v>84</v>
      </c>
      <c r="I568" s="614">
        <v>7</v>
      </c>
      <c r="J568" s="614">
        <v>38</v>
      </c>
      <c r="K568" s="614">
        <v>54</v>
      </c>
      <c r="L568" s="614">
        <v>53</v>
      </c>
      <c r="M568" s="614">
        <v>74</v>
      </c>
      <c r="N568" s="413">
        <v>408</v>
      </c>
      <c r="Q568" s="19"/>
    </row>
    <row r="569" spans="2:27" ht="16" customHeight="1" x14ac:dyDescent="0.25">
      <c r="B569" s="613" t="s">
        <v>188</v>
      </c>
      <c r="C569" s="614">
        <v>0</v>
      </c>
      <c r="D569" s="614">
        <v>15</v>
      </c>
      <c r="E569" s="614">
        <v>23</v>
      </c>
      <c r="F569" s="614">
        <v>0</v>
      </c>
      <c r="G569" s="614">
        <v>37</v>
      </c>
      <c r="H569" s="614">
        <v>25</v>
      </c>
      <c r="I569" s="614">
        <v>56</v>
      </c>
      <c r="J569" s="614">
        <v>9</v>
      </c>
      <c r="K569" s="614">
        <v>2</v>
      </c>
      <c r="L569" s="614">
        <v>76</v>
      </c>
      <c r="M569" s="614">
        <v>0</v>
      </c>
      <c r="N569" s="413">
        <v>243</v>
      </c>
      <c r="Q569" s="19"/>
    </row>
    <row r="570" spans="2:27" ht="16" customHeight="1" x14ac:dyDescent="0.25">
      <c r="B570" s="613" t="s">
        <v>61</v>
      </c>
      <c r="C570" s="614">
        <v>0</v>
      </c>
      <c r="D570" s="614">
        <v>0</v>
      </c>
      <c r="E570" s="614">
        <v>8</v>
      </c>
      <c r="F570" s="614">
        <v>0</v>
      </c>
      <c r="G570" s="614">
        <v>3</v>
      </c>
      <c r="H570" s="614">
        <v>3</v>
      </c>
      <c r="I570" s="614">
        <v>0</v>
      </c>
      <c r="J570" s="614">
        <v>0</v>
      </c>
      <c r="K570" s="614">
        <v>1</v>
      </c>
      <c r="L570" s="614">
        <v>7</v>
      </c>
      <c r="M570" s="614">
        <v>2</v>
      </c>
      <c r="N570" s="413">
        <v>24</v>
      </c>
      <c r="Q570" s="19"/>
    </row>
    <row r="571" spans="2:27" ht="16" customHeight="1" x14ac:dyDescent="0.25">
      <c r="B571" s="613" t="s">
        <v>190</v>
      </c>
      <c r="C571" s="614">
        <v>0</v>
      </c>
      <c r="D571" s="614">
        <v>3</v>
      </c>
      <c r="E571" s="614">
        <v>2</v>
      </c>
      <c r="F571" s="614">
        <v>0</v>
      </c>
      <c r="G571" s="614">
        <v>3</v>
      </c>
      <c r="H571" s="614">
        <v>6</v>
      </c>
      <c r="I571" s="614">
        <v>0</v>
      </c>
      <c r="J571" s="614">
        <v>0</v>
      </c>
      <c r="K571" s="614">
        <v>6</v>
      </c>
      <c r="L571" s="614">
        <v>11</v>
      </c>
      <c r="M571" s="614">
        <v>9</v>
      </c>
      <c r="N571" s="413">
        <v>40</v>
      </c>
      <c r="Q571" s="19"/>
    </row>
    <row r="572" spans="2:27" ht="16" customHeight="1" x14ac:dyDescent="0.25">
      <c r="B572" s="613" t="s">
        <v>191</v>
      </c>
      <c r="C572" s="614">
        <v>0</v>
      </c>
      <c r="D572" s="614">
        <v>2</v>
      </c>
      <c r="E572" s="614">
        <v>27</v>
      </c>
      <c r="F572" s="614">
        <v>0</v>
      </c>
      <c r="G572" s="614">
        <v>37</v>
      </c>
      <c r="H572" s="614">
        <v>21</v>
      </c>
      <c r="I572" s="614">
        <v>0</v>
      </c>
      <c r="J572" s="614">
        <v>20</v>
      </c>
      <c r="K572" s="614">
        <v>0</v>
      </c>
      <c r="L572" s="614">
        <v>33</v>
      </c>
      <c r="M572" s="614">
        <v>63</v>
      </c>
      <c r="N572" s="413">
        <v>203</v>
      </c>
      <c r="Q572" s="19"/>
    </row>
    <row r="573" spans="2:27" ht="16" customHeight="1" x14ac:dyDescent="0.25">
      <c r="B573" s="613" t="s">
        <v>101</v>
      </c>
      <c r="C573" s="614">
        <v>0</v>
      </c>
      <c r="D573" s="614">
        <v>4</v>
      </c>
      <c r="E573" s="614">
        <v>36</v>
      </c>
      <c r="F573" s="614">
        <v>0</v>
      </c>
      <c r="G573" s="614">
        <v>17</v>
      </c>
      <c r="H573" s="614">
        <v>47</v>
      </c>
      <c r="I573" s="614">
        <v>11</v>
      </c>
      <c r="J573" s="614">
        <v>16</v>
      </c>
      <c r="K573" s="614">
        <v>22</v>
      </c>
      <c r="L573" s="614">
        <v>23</v>
      </c>
      <c r="M573" s="614">
        <v>63</v>
      </c>
      <c r="N573" s="413">
        <v>239</v>
      </c>
      <c r="Q573" s="19"/>
    </row>
    <row r="574" spans="2:27" ht="16" customHeight="1" x14ac:dyDescent="0.25">
      <c r="B574" s="613" t="s">
        <v>116</v>
      </c>
      <c r="C574" s="614">
        <v>0</v>
      </c>
      <c r="D574" s="614">
        <v>0</v>
      </c>
      <c r="E574" s="614">
        <v>0</v>
      </c>
      <c r="F574" s="614">
        <v>0</v>
      </c>
      <c r="G574" s="614">
        <v>0</v>
      </c>
      <c r="H574" s="614">
        <v>0</v>
      </c>
      <c r="I574" s="614">
        <v>0</v>
      </c>
      <c r="J574" s="614">
        <v>0</v>
      </c>
      <c r="K574" s="614">
        <v>0</v>
      </c>
      <c r="L574" s="614">
        <v>0</v>
      </c>
      <c r="M574" s="614">
        <v>0</v>
      </c>
      <c r="N574" s="413">
        <v>0</v>
      </c>
      <c r="Q574" s="19"/>
    </row>
    <row r="575" spans="2:27" ht="16" customHeight="1" x14ac:dyDescent="0.25">
      <c r="B575" s="613" t="s">
        <v>217</v>
      </c>
      <c r="C575" s="614">
        <v>0</v>
      </c>
      <c r="D575" s="614">
        <v>0</v>
      </c>
      <c r="E575" s="614">
        <v>53</v>
      </c>
      <c r="F575" s="614">
        <v>6</v>
      </c>
      <c r="G575" s="614">
        <v>24</v>
      </c>
      <c r="H575" s="614">
        <v>57</v>
      </c>
      <c r="I575" s="614">
        <v>1</v>
      </c>
      <c r="J575" s="614">
        <v>24</v>
      </c>
      <c r="K575" s="614">
        <v>19</v>
      </c>
      <c r="L575" s="614">
        <v>25</v>
      </c>
      <c r="M575" s="614">
        <v>54</v>
      </c>
      <c r="N575" s="413">
        <v>263</v>
      </c>
      <c r="Q575" s="19"/>
    </row>
    <row r="576" spans="2:27" ht="16" customHeight="1" x14ac:dyDescent="0.25">
      <c r="B576" s="613" t="s">
        <v>192</v>
      </c>
      <c r="C576" s="614">
        <v>0</v>
      </c>
      <c r="D576" s="614">
        <v>0</v>
      </c>
      <c r="E576" s="614">
        <v>1</v>
      </c>
      <c r="F576" s="614">
        <v>0</v>
      </c>
      <c r="G576" s="614">
        <v>3</v>
      </c>
      <c r="H576" s="614">
        <v>20</v>
      </c>
      <c r="I576" s="614">
        <v>4</v>
      </c>
      <c r="J576" s="614">
        <v>2</v>
      </c>
      <c r="K576" s="614">
        <v>0</v>
      </c>
      <c r="L576" s="614">
        <v>7</v>
      </c>
      <c r="M576" s="614">
        <v>19</v>
      </c>
      <c r="N576" s="413">
        <v>56</v>
      </c>
      <c r="Q576" s="19"/>
    </row>
    <row r="577" spans="2:27" ht="16" customHeight="1" x14ac:dyDescent="0.25">
      <c r="B577" s="613" t="s">
        <v>97</v>
      </c>
      <c r="C577" s="614">
        <v>0</v>
      </c>
      <c r="D577" s="614">
        <v>0</v>
      </c>
      <c r="E577" s="614">
        <v>1</v>
      </c>
      <c r="F577" s="614">
        <v>0</v>
      </c>
      <c r="G577" s="614">
        <v>0</v>
      </c>
      <c r="H577" s="614">
        <v>0</v>
      </c>
      <c r="I577" s="614">
        <v>0</v>
      </c>
      <c r="J577" s="614">
        <v>0</v>
      </c>
      <c r="K577" s="614">
        <v>0</v>
      </c>
      <c r="L577" s="614">
        <v>0</v>
      </c>
      <c r="M577" s="614">
        <v>0</v>
      </c>
      <c r="N577" s="413">
        <v>1</v>
      </c>
      <c r="Q577" s="19"/>
    </row>
    <row r="578" spans="2:27" ht="16" customHeight="1" x14ac:dyDescent="0.25">
      <c r="B578" s="613" t="s">
        <v>167</v>
      </c>
      <c r="C578" s="614">
        <v>0</v>
      </c>
      <c r="D578" s="614">
        <v>0</v>
      </c>
      <c r="E578" s="614">
        <v>0</v>
      </c>
      <c r="F578" s="614">
        <v>0</v>
      </c>
      <c r="G578" s="614">
        <v>0</v>
      </c>
      <c r="H578" s="614">
        <v>0</v>
      </c>
      <c r="I578" s="614">
        <v>0</v>
      </c>
      <c r="J578" s="614">
        <v>0</v>
      </c>
      <c r="K578" s="614">
        <v>0</v>
      </c>
      <c r="L578" s="614">
        <v>0</v>
      </c>
      <c r="M578" s="614">
        <v>0</v>
      </c>
      <c r="N578" s="413">
        <v>0</v>
      </c>
      <c r="Q578" s="19"/>
    </row>
    <row r="579" spans="2:27" ht="16" customHeight="1" x14ac:dyDescent="0.25">
      <c r="B579" s="613" t="s">
        <v>182</v>
      </c>
      <c r="C579" s="614">
        <v>0</v>
      </c>
      <c r="D579" s="614">
        <v>0</v>
      </c>
      <c r="E579" s="614">
        <v>0</v>
      </c>
      <c r="F579" s="614">
        <v>0</v>
      </c>
      <c r="G579" s="614">
        <v>0</v>
      </c>
      <c r="H579" s="614">
        <v>0</v>
      </c>
      <c r="I579" s="614">
        <v>0</v>
      </c>
      <c r="J579" s="614">
        <v>0</v>
      </c>
      <c r="K579" s="614">
        <v>0</v>
      </c>
      <c r="L579" s="614">
        <v>0</v>
      </c>
      <c r="M579" s="614">
        <v>0</v>
      </c>
      <c r="N579" s="413">
        <v>0</v>
      </c>
      <c r="Q579" s="19"/>
    </row>
    <row r="580" spans="2:27" ht="16" customHeight="1" x14ac:dyDescent="0.25">
      <c r="B580" s="613" t="s">
        <v>207</v>
      </c>
      <c r="C580" s="614">
        <v>0</v>
      </c>
      <c r="D580" s="614">
        <v>0</v>
      </c>
      <c r="E580" s="614">
        <v>0</v>
      </c>
      <c r="F580" s="614">
        <v>0</v>
      </c>
      <c r="G580" s="614">
        <v>0</v>
      </c>
      <c r="H580" s="614">
        <v>0</v>
      </c>
      <c r="I580" s="614">
        <v>0</v>
      </c>
      <c r="J580" s="614">
        <v>0</v>
      </c>
      <c r="K580" s="614">
        <v>0</v>
      </c>
      <c r="L580" s="614">
        <v>0</v>
      </c>
      <c r="M580" s="614">
        <v>0</v>
      </c>
      <c r="N580" s="413">
        <v>0</v>
      </c>
      <c r="Q580" s="19"/>
    </row>
    <row r="581" spans="2:27" ht="16" customHeight="1" x14ac:dyDescent="0.25">
      <c r="B581" s="613" t="s">
        <v>205</v>
      </c>
      <c r="C581" s="614">
        <v>5</v>
      </c>
      <c r="D581" s="614">
        <v>26</v>
      </c>
      <c r="E581" s="614">
        <v>0</v>
      </c>
      <c r="F581" s="614">
        <v>19</v>
      </c>
      <c r="G581" s="614">
        <v>19</v>
      </c>
      <c r="H581" s="614">
        <v>28</v>
      </c>
      <c r="I581" s="614">
        <v>32</v>
      </c>
      <c r="J581" s="614">
        <v>25</v>
      </c>
      <c r="K581" s="614">
        <v>21</v>
      </c>
      <c r="L581" s="614">
        <v>21</v>
      </c>
      <c r="M581" s="614">
        <v>37</v>
      </c>
      <c r="N581" s="413">
        <v>233</v>
      </c>
      <c r="Q581" s="19"/>
    </row>
    <row r="582" spans="2:27" ht="16" customHeight="1" x14ac:dyDescent="0.25">
      <c r="B582" s="613" t="s">
        <v>183</v>
      </c>
      <c r="C582" s="614">
        <v>6</v>
      </c>
      <c r="D582" s="614">
        <v>0</v>
      </c>
      <c r="E582" s="614">
        <v>28</v>
      </c>
      <c r="F582" s="614">
        <v>0</v>
      </c>
      <c r="G582" s="614">
        <v>27</v>
      </c>
      <c r="H582" s="614">
        <v>31</v>
      </c>
      <c r="I582" s="614">
        <v>0</v>
      </c>
      <c r="J582" s="614">
        <v>29</v>
      </c>
      <c r="K582" s="614">
        <v>11</v>
      </c>
      <c r="L582" s="614">
        <v>57</v>
      </c>
      <c r="M582" s="614">
        <v>14</v>
      </c>
      <c r="N582" s="413">
        <v>203</v>
      </c>
      <c r="Q582" s="19"/>
    </row>
    <row r="583" spans="2:27" ht="16" customHeight="1" x14ac:dyDescent="0.25">
      <c r="B583" s="615" t="s">
        <v>287</v>
      </c>
      <c r="C583" s="614">
        <v>0</v>
      </c>
      <c r="D583" s="614">
        <v>0</v>
      </c>
      <c r="E583" s="614">
        <v>0</v>
      </c>
      <c r="F583" s="614">
        <v>0</v>
      </c>
      <c r="G583" s="614">
        <v>3</v>
      </c>
      <c r="H583" s="614">
        <v>4</v>
      </c>
      <c r="I583" s="614">
        <v>0</v>
      </c>
      <c r="J583" s="614">
        <v>3</v>
      </c>
      <c r="K583" s="614">
        <v>0</v>
      </c>
      <c r="L583" s="614">
        <v>0</v>
      </c>
      <c r="M583" s="614">
        <v>6</v>
      </c>
      <c r="N583" s="413">
        <v>16</v>
      </c>
      <c r="Q583" s="19"/>
    </row>
    <row r="584" spans="2:27" ht="16" customHeight="1" x14ac:dyDescent="0.25">
      <c r="B584" s="615" t="s">
        <v>128</v>
      </c>
      <c r="C584" s="616">
        <v>0</v>
      </c>
      <c r="D584" s="616">
        <v>0</v>
      </c>
      <c r="E584" s="616">
        <v>0</v>
      </c>
      <c r="F584" s="616">
        <v>0</v>
      </c>
      <c r="G584" s="616">
        <v>0</v>
      </c>
      <c r="H584" s="616">
        <v>0</v>
      </c>
      <c r="I584" s="616">
        <v>0</v>
      </c>
      <c r="J584" s="616">
        <v>0</v>
      </c>
      <c r="K584" s="616">
        <v>0</v>
      </c>
      <c r="L584" s="616">
        <v>0</v>
      </c>
      <c r="M584" s="616">
        <v>0</v>
      </c>
      <c r="N584" s="413">
        <v>0</v>
      </c>
      <c r="Q584" s="19"/>
    </row>
    <row r="585" spans="2:27" ht="16" customHeight="1" x14ac:dyDescent="0.25">
      <c r="B585" s="615" t="s">
        <v>321</v>
      </c>
      <c r="C585" s="616">
        <v>0</v>
      </c>
      <c r="D585" s="616">
        <v>9</v>
      </c>
      <c r="E585" s="616">
        <v>14</v>
      </c>
      <c r="F585" s="616">
        <v>0</v>
      </c>
      <c r="G585" s="616">
        <v>40</v>
      </c>
      <c r="H585" s="616">
        <v>2</v>
      </c>
      <c r="I585" s="616">
        <v>10</v>
      </c>
      <c r="J585" s="616">
        <v>50</v>
      </c>
      <c r="K585" s="616">
        <v>15</v>
      </c>
      <c r="L585" s="616">
        <v>18</v>
      </c>
      <c r="M585" s="616">
        <v>12</v>
      </c>
      <c r="N585" s="413">
        <v>170</v>
      </c>
      <c r="Q585" s="19"/>
    </row>
    <row r="586" spans="2:27" s="27" customFormat="1" ht="16" customHeight="1" x14ac:dyDescent="0.25">
      <c r="B586" s="617" t="s">
        <v>257</v>
      </c>
      <c r="C586" s="637">
        <v>35</v>
      </c>
      <c r="D586" s="637">
        <v>335</v>
      </c>
      <c r="E586" s="637">
        <v>932</v>
      </c>
      <c r="F586" s="637">
        <v>217</v>
      </c>
      <c r="G586" s="637">
        <v>1156</v>
      </c>
      <c r="H586" s="637">
        <v>1063</v>
      </c>
      <c r="I586" s="637">
        <v>679</v>
      </c>
      <c r="J586" s="637">
        <v>659</v>
      </c>
      <c r="K586" s="637">
        <v>460</v>
      </c>
      <c r="L586" s="637">
        <v>1279</v>
      </c>
      <c r="M586" s="637">
        <v>1071</v>
      </c>
      <c r="N586" s="120">
        <v>7886</v>
      </c>
      <c r="R586" s="605"/>
      <c r="S586" s="605"/>
      <c r="T586" s="605"/>
      <c r="U586" s="605"/>
      <c r="V586" s="605"/>
      <c r="W586" s="618"/>
      <c r="X586" s="619"/>
      <c r="Y586" s="619"/>
      <c r="Z586" s="201"/>
      <c r="AA586" s="201"/>
    </row>
    <row r="587" spans="2:27" ht="13" hidden="1" x14ac:dyDescent="0.25">
      <c r="B587" s="548"/>
      <c r="C587" s="549"/>
      <c r="D587" s="549"/>
      <c r="E587" s="549"/>
      <c r="F587" s="551"/>
      <c r="G587" s="551"/>
      <c r="H587" s="551"/>
      <c r="I587" s="551"/>
      <c r="J587" s="551"/>
      <c r="K587" s="551"/>
      <c r="L587" s="551"/>
      <c r="M587" s="551"/>
      <c r="N587" s="552"/>
      <c r="O587" s="552"/>
    </row>
    <row r="588" spans="2:27" x14ac:dyDescent="0.25">
      <c r="M588" s="23"/>
      <c r="W588" s="606"/>
      <c r="X588" s="201"/>
      <c r="Y588" s="201"/>
    </row>
    <row r="589" spans="2:27" ht="23.15" customHeight="1" x14ac:dyDescent="0.25">
      <c r="B589" s="702" t="s">
        <v>654</v>
      </c>
      <c r="C589" s="699"/>
      <c r="D589" s="699"/>
      <c r="E589" s="699"/>
      <c r="F589" s="699"/>
      <c r="G589" s="699"/>
      <c r="H589" s="699"/>
      <c r="I589" s="699"/>
      <c r="J589" s="699"/>
      <c r="K589" s="699"/>
      <c r="L589" s="699"/>
      <c r="M589" s="699"/>
      <c r="N589" s="699"/>
      <c r="O589" s="25"/>
      <c r="P589" s="142"/>
    </row>
    <row r="590" spans="2:27" ht="15.75" customHeight="1" thickBot="1" x14ac:dyDescent="0.3">
      <c r="B590" s="703"/>
      <c r="C590" s="701"/>
      <c r="D590" s="701"/>
      <c r="E590" s="701"/>
      <c r="F590" s="701"/>
      <c r="G590" s="701"/>
      <c r="H590" s="701"/>
      <c r="I590" s="701"/>
      <c r="J590" s="701"/>
      <c r="K590" s="701"/>
      <c r="L590" s="701"/>
      <c r="M590" s="701"/>
      <c r="N590" s="701"/>
      <c r="O590" s="25"/>
      <c r="P590" s="142"/>
    </row>
    <row r="591" spans="2:27" ht="25.5" customHeight="1" thickBot="1" x14ac:dyDescent="0.3">
      <c r="B591" s="545" t="s">
        <v>42</v>
      </c>
      <c r="C591" s="546" t="s">
        <v>255</v>
      </c>
      <c r="D591" s="546" t="s">
        <v>381</v>
      </c>
      <c r="E591" s="586" t="s">
        <v>382</v>
      </c>
      <c r="F591" s="546" t="s">
        <v>397</v>
      </c>
      <c r="G591" s="546" t="s">
        <v>408</v>
      </c>
      <c r="H591" s="546" t="s">
        <v>448</v>
      </c>
      <c r="I591" s="546" t="s">
        <v>459</v>
      </c>
      <c r="J591" s="546" t="s">
        <v>475</v>
      </c>
      <c r="K591" s="546" t="s">
        <v>505</v>
      </c>
      <c r="L591" s="546" t="s">
        <v>605</v>
      </c>
      <c r="M591" s="546" t="s">
        <v>653</v>
      </c>
      <c r="N591" s="546" t="s">
        <v>256</v>
      </c>
      <c r="Q591" s="19"/>
    </row>
    <row r="592" spans="2:27" ht="16" customHeight="1" x14ac:dyDescent="0.25">
      <c r="B592" s="506" t="s">
        <v>44</v>
      </c>
      <c r="C592" s="414">
        <v>8</v>
      </c>
      <c r="D592" s="414">
        <v>7</v>
      </c>
      <c r="E592" s="414">
        <v>26</v>
      </c>
      <c r="F592" s="414">
        <v>120</v>
      </c>
      <c r="G592" s="414">
        <v>30</v>
      </c>
      <c r="H592" s="414">
        <v>54</v>
      </c>
      <c r="I592" s="414">
        <v>17</v>
      </c>
      <c r="J592" s="414">
        <v>22</v>
      </c>
      <c r="K592" s="414">
        <v>3</v>
      </c>
      <c r="L592" s="414">
        <v>23</v>
      </c>
      <c r="M592" s="414">
        <v>4</v>
      </c>
      <c r="N592" s="414">
        <v>314</v>
      </c>
      <c r="Q592" s="19"/>
    </row>
    <row r="593" spans="2:17" ht="16" customHeight="1" x14ac:dyDescent="0.25">
      <c r="B593" s="613" t="s">
        <v>45</v>
      </c>
      <c r="C593" s="414">
        <v>90</v>
      </c>
      <c r="D593" s="414">
        <v>158</v>
      </c>
      <c r="E593" s="414">
        <v>137</v>
      </c>
      <c r="F593" s="414">
        <v>94</v>
      </c>
      <c r="G593" s="414">
        <v>110</v>
      </c>
      <c r="H593" s="414">
        <v>223</v>
      </c>
      <c r="I593" s="414">
        <v>262</v>
      </c>
      <c r="J593" s="414">
        <v>126</v>
      </c>
      <c r="K593" s="414">
        <v>83</v>
      </c>
      <c r="L593" s="414">
        <v>272</v>
      </c>
      <c r="M593" s="414">
        <v>44</v>
      </c>
      <c r="N593" s="414">
        <v>1599</v>
      </c>
      <c r="Q593" s="19"/>
    </row>
    <row r="594" spans="2:17" ht="16" customHeight="1" x14ac:dyDescent="0.25">
      <c r="B594" s="613" t="s">
        <v>46</v>
      </c>
      <c r="C594" s="414">
        <v>1</v>
      </c>
      <c r="D594" s="414">
        <v>3</v>
      </c>
      <c r="E594" s="414">
        <v>5</v>
      </c>
      <c r="F594" s="414">
        <v>5</v>
      </c>
      <c r="G594" s="414">
        <v>5</v>
      </c>
      <c r="H594" s="414">
        <v>8</v>
      </c>
      <c r="I594" s="414">
        <v>15</v>
      </c>
      <c r="J594" s="414">
        <v>11</v>
      </c>
      <c r="K594" s="414">
        <v>9</v>
      </c>
      <c r="L594" s="414">
        <v>8</v>
      </c>
      <c r="M594" s="414">
        <v>1</v>
      </c>
      <c r="N594" s="414">
        <v>71</v>
      </c>
      <c r="Q594" s="19"/>
    </row>
    <row r="595" spans="2:17" ht="16" customHeight="1" x14ac:dyDescent="0.25">
      <c r="B595" s="613" t="s">
        <v>47</v>
      </c>
      <c r="C595" s="414">
        <v>3</v>
      </c>
      <c r="D595" s="414">
        <v>154</v>
      </c>
      <c r="E595" s="414">
        <v>3</v>
      </c>
      <c r="F595" s="414">
        <v>0</v>
      </c>
      <c r="G595" s="414">
        <v>5</v>
      </c>
      <c r="H595" s="414">
        <v>0</v>
      </c>
      <c r="I595" s="414">
        <v>5</v>
      </c>
      <c r="J595" s="414">
        <v>45</v>
      </c>
      <c r="K595" s="414">
        <v>52</v>
      </c>
      <c r="L595" s="414">
        <v>28</v>
      </c>
      <c r="M595" s="414">
        <v>27</v>
      </c>
      <c r="N595" s="414">
        <v>322</v>
      </c>
      <c r="Q595" s="19"/>
    </row>
    <row r="596" spans="2:17" ht="16" customHeight="1" x14ac:dyDescent="0.25">
      <c r="B596" s="613" t="s">
        <v>48</v>
      </c>
      <c r="C596" s="414">
        <v>0</v>
      </c>
      <c r="D596" s="414">
        <v>0</v>
      </c>
      <c r="E596" s="414">
        <v>0</v>
      </c>
      <c r="F596" s="414">
        <v>0</v>
      </c>
      <c r="G596" s="414">
        <v>0</v>
      </c>
      <c r="H596" s="414">
        <v>0</v>
      </c>
      <c r="I596" s="414">
        <v>0</v>
      </c>
      <c r="J596" s="414">
        <v>0</v>
      </c>
      <c r="K596" s="414">
        <v>0</v>
      </c>
      <c r="L596" s="414">
        <v>0</v>
      </c>
      <c r="M596" s="414">
        <v>0</v>
      </c>
      <c r="N596" s="414">
        <v>0</v>
      </c>
      <c r="Q596" s="19"/>
    </row>
    <row r="597" spans="2:17" ht="16" customHeight="1" x14ac:dyDescent="0.25">
      <c r="B597" s="613" t="s">
        <v>49</v>
      </c>
      <c r="C597" s="414">
        <v>1</v>
      </c>
      <c r="D597" s="414">
        <v>2</v>
      </c>
      <c r="E597" s="414">
        <v>0</v>
      </c>
      <c r="F597" s="414">
        <v>0</v>
      </c>
      <c r="G597" s="414">
        <v>0</v>
      </c>
      <c r="H597" s="414">
        <v>3</v>
      </c>
      <c r="I597" s="414">
        <v>3</v>
      </c>
      <c r="J597" s="414">
        <v>3</v>
      </c>
      <c r="K597" s="414">
        <v>0</v>
      </c>
      <c r="L597" s="414">
        <v>0</v>
      </c>
      <c r="M597" s="414">
        <v>5</v>
      </c>
      <c r="N597" s="414">
        <v>17</v>
      </c>
      <c r="Q597" s="19"/>
    </row>
    <row r="598" spans="2:17" ht="16" customHeight="1" x14ac:dyDescent="0.25">
      <c r="B598" s="613" t="s">
        <v>92</v>
      </c>
      <c r="C598" s="414">
        <v>15</v>
      </c>
      <c r="D598" s="414">
        <v>16</v>
      </c>
      <c r="E598" s="414">
        <v>3</v>
      </c>
      <c r="F598" s="414">
        <v>1</v>
      </c>
      <c r="G598" s="414">
        <v>33</v>
      </c>
      <c r="H598" s="414">
        <v>11</v>
      </c>
      <c r="I598" s="414">
        <v>25</v>
      </c>
      <c r="J598" s="414">
        <v>1</v>
      </c>
      <c r="K598" s="414">
        <v>1</v>
      </c>
      <c r="L598" s="414">
        <v>22</v>
      </c>
      <c r="M598" s="414">
        <v>0</v>
      </c>
      <c r="N598" s="414">
        <v>128</v>
      </c>
      <c r="Q598" s="19"/>
    </row>
    <row r="599" spans="2:17" ht="16" customHeight="1" x14ac:dyDescent="0.25">
      <c r="B599" s="613" t="s">
        <v>187</v>
      </c>
      <c r="C599" s="414">
        <v>1</v>
      </c>
      <c r="D599" s="414">
        <v>93</v>
      </c>
      <c r="E599" s="414">
        <v>43</v>
      </c>
      <c r="F599" s="414">
        <v>5</v>
      </c>
      <c r="G599" s="414">
        <v>8</v>
      </c>
      <c r="H599" s="414">
        <v>80</v>
      </c>
      <c r="I599" s="414">
        <v>32</v>
      </c>
      <c r="J599" s="414">
        <v>30</v>
      </c>
      <c r="K599" s="414">
        <v>6</v>
      </c>
      <c r="L599" s="414">
        <v>168</v>
      </c>
      <c r="M599" s="414">
        <v>111</v>
      </c>
      <c r="N599" s="414">
        <v>577</v>
      </c>
      <c r="Q599" s="19"/>
    </row>
    <row r="600" spans="2:17" ht="16" customHeight="1" x14ac:dyDescent="0.25">
      <c r="B600" s="613" t="s">
        <v>50</v>
      </c>
      <c r="C600" s="414">
        <v>4</v>
      </c>
      <c r="D600" s="414">
        <v>4</v>
      </c>
      <c r="E600" s="414">
        <v>8</v>
      </c>
      <c r="F600" s="414">
        <v>20</v>
      </c>
      <c r="G600" s="414">
        <v>5</v>
      </c>
      <c r="H600" s="414">
        <v>68</v>
      </c>
      <c r="I600" s="414">
        <v>11</v>
      </c>
      <c r="J600" s="414">
        <v>15</v>
      </c>
      <c r="K600" s="414">
        <v>71</v>
      </c>
      <c r="L600" s="414">
        <v>38</v>
      </c>
      <c r="M600" s="414">
        <v>70</v>
      </c>
      <c r="N600" s="414">
        <v>314</v>
      </c>
      <c r="Q600" s="19"/>
    </row>
    <row r="601" spans="2:17" ht="16" customHeight="1" x14ac:dyDescent="0.25">
      <c r="B601" s="613" t="s">
        <v>188</v>
      </c>
      <c r="C601" s="414">
        <v>1</v>
      </c>
      <c r="D601" s="414">
        <v>2</v>
      </c>
      <c r="E601" s="414">
        <v>8</v>
      </c>
      <c r="F601" s="414">
        <v>5</v>
      </c>
      <c r="G601" s="414">
        <v>10</v>
      </c>
      <c r="H601" s="414">
        <v>11</v>
      </c>
      <c r="I601" s="414">
        <v>29</v>
      </c>
      <c r="J601" s="414">
        <v>54</v>
      </c>
      <c r="K601" s="414">
        <v>28</v>
      </c>
      <c r="L601" s="414">
        <v>27</v>
      </c>
      <c r="M601" s="414">
        <v>14</v>
      </c>
      <c r="N601" s="414">
        <v>189</v>
      </c>
      <c r="Q601" s="19"/>
    </row>
    <row r="602" spans="2:17" ht="16" customHeight="1" x14ac:dyDescent="0.25">
      <c r="B602" s="613" t="s">
        <v>61</v>
      </c>
      <c r="C602" s="414">
        <v>0</v>
      </c>
      <c r="D602" s="414">
        <v>0</v>
      </c>
      <c r="E602" s="414">
        <v>0</v>
      </c>
      <c r="F602" s="414">
        <v>0</v>
      </c>
      <c r="G602" s="414">
        <v>1</v>
      </c>
      <c r="H602" s="414">
        <v>0</v>
      </c>
      <c r="I602" s="414">
        <v>0</v>
      </c>
      <c r="J602" s="414">
        <v>0</v>
      </c>
      <c r="K602" s="414">
        <v>0</v>
      </c>
      <c r="L602" s="414">
        <v>0</v>
      </c>
      <c r="M602" s="414">
        <v>0</v>
      </c>
      <c r="N602" s="414">
        <v>1</v>
      </c>
      <c r="Q602" s="19"/>
    </row>
    <row r="603" spans="2:17" ht="16" customHeight="1" x14ac:dyDescent="0.25">
      <c r="B603" s="613" t="s">
        <v>190</v>
      </c>
      <c r="C603" s="414">
        <v>0</v>
      </c>
      <c r="D603" s="414">
        <v>0</v>
      </c>
      <c r="E603" s="414">
        <v>0</v>
      </c>
      <c r="F603" s="414">
        <v>0</v>
      </c>
      <c r="G603" s="414">
        <v>1</v>
      </c>
      <c r="H603" s="414">
        <v>0</v>
      </c>
      <c r="I603" s="414">
        <v>0</v>
      </c>
      <c r="J603" s="414">
        <v>0</v>
      </c>
      <c r="K603" s="414">
        <v>0</v>
      </c>
      <c r="L603" s="414">
        <v>0</v>
      </c>
      <c r="M603" s="414">
        <v>0</v>
      </c>
      <c r="N603" s="414">
        <v>1</v>
      </c>
      <c r="Q603" s="19"/>
    </row>
    <row r="604" spans="2:17" ht="16" customHeight="1" x14ac:dyDescent="0.25">
      <c r="B604" s="613" t="s">
        <v>191</v>
      </c>
      <c r="C604" s="414">
        <v>0</v>
      </c>
      <c r="D604" s="414">
        <v>0</v>
      </c>
      <c r="E604" s="414">
        <v>1</v>
      </c>
      <c r="F604" s="414">
        <v>1</v>
      </c>
      <c r="G604" s="414">
        <v>6</v>
      </c>
      <c r="H604" s="414">
        <v>6</v>
      </c>
      <c r="I604" s="414">
        <v>9</v>
      </c>
      <c r="J604" s="414">
        <v>9</v>
      </c>
      <c r="K604" s="414">
        <v>2</v>
      </c>
      <c r="L604" s="414">
        <v>8</v>
      </c>
      <c r="M604" s="414">
        <v>0</v>
      </c>
      <c r="N604" s="414">
        <v>42</v>
      </c>
      <c r="Q604" s="19"/>
    </row>
    <row r="605" spans="2:17" ht="16" customHeight="1" x14ac:dyDescent="0.25">
      <c r="B605" s="613" t="s">
        <v>101</v>
      </c>
      <c r="C605" s="414">
        <v>6</v>
      </c>
      <c r="D605" s="414">
        <v>4</v>
      </c>
      <c r="E605" s="414">
        <v>1</v>
      </c>
      <c r="F605" s="414">
        <v>2</v>
      </c>
      <c r="G605" s="414">
        <v>5</v>
      </c>
      <c r="H605" s="414">
        <v>4</v>
      </c>
      <c r="I605" s="414">
        <v>3</v>
      </c>
      <c r="J605" s="414">
        <v>1</v>
      </c>
      <c r="K605" s="414">
        <v>11</v>
      </c>
      <c r="L605" s="414">
        <v>2</v>
      </c>
      <c r="M605" s="414">
        <v>4</v>
      </c>
      <c r="N605" s="414">
        <v>43</v>
      </c>
      <c r="Q605" s="19"/>
    </row>
    <row r="606" spans="2:17" ht="16" customHeight="1" x14ac:dyDescent="0.25">
      <c r="B606" s="613" t="s">
        <v>116</v>
      </c>
      <c r="C606" s="414">
        <v>0</v>
      </c>
      <c r="D606" s="414">
        <v>0</v>
      </c>
      <c r="E606" s="414">
        <v>0</v>
      </c>
      <c r="F606" s="414">
        <v>0</v>
      </c>
      <c r="G606" s="414">
        <v>0</v>
      </c>
      <c r="H606" s="414">
        <v>0</v>
      </c>
      <c r="I606" s="414">
        <v>0</v>
      </c>
      <c r="J606" s="414">
        <v>0</v>
      </c>
      <c r="K606" s="414">
        <v>0</v>
      </c>
      <c r="L606" s="414">
        <v>0</v>
      </c>
      <c r="M606" s="414">
        <v>0</v>
      </c>
      <c r="N606" s="414">
        <v>0</v>
      </c>
      <c r="Q606" s="19"/>
    </row>
    <row r="607" spans="2:17" ht="16" customHeight="1" x14ac:dyDescent="0.25">
      <c r="B607" s="613" t="s">
        <v>217</v>
      </c>
      <c r="C607" s="414">
        <v>0</v>
      </c>
      <c r="D607" s="414">
        <v>0</v>
      </c>
      <c r="E607" s="414">
        <v>1</v>
      </c>
      <c r="F607" s="414">
        <v>3</v>
      </c>
      <c r="G607" s="414">
        <v>0</v>
      </c>
      <c r="H607" s="414">
        <v>16</v>
      </c>
      <c r="I607" s="414">
        <v>20</v>
      </c>
      <c r="J607" s="414">
        <v>5</v>
      </c>
      <c r="K607" s="414">
        <v>4</v>
      </c>
      <c r="L607" s="414">
        <v>4</v>
      </c>
      <c r="M607" s="414">
        <v>5</v>
      </c>
      <c r="N607" s="414">
        <v>58</v>
      </c>
      <c r="Q607" s="19"/>
    </row>
    <row r="608" spans="2:17" ht="16" customHeight="1" x14ac:dyDescent="0.25">
      <c r="B608" s="613" t="s">
        <v>192</v>
      </c>
      <c r="C608" s="414">
        <v>0</v>
      </c>
      <c r="D608" s="414">
        <v>0</v>
      </c>
      <c r="E608" s="414">
        <v>0</v>
      </c>
      <c r="F608" s="414">
        <v>0</v>
      </c>
      <c r="G608" s="414">
        <v>0</v>
      </c>
      <c r="H608" s="414">
        <v>0</v>
      </c>
      <c r="I608" s="414">
        <v>0</v>
      </c>
      <c r="J608" s="414">
        <v>0</v>
      </c>
      <c r="K608" s="414">
        <v>0</v>
      </c>
      <c r="L608" s="414">
        <v>0</v>
      </c>
      <c r="M608" s="414">
        <v>0</v>
      </c>
      <c r="N608" s="414">
        <v>0</v>
      </c>
      <c r="Q608" s="19"/>
    </row>
    <row r="609" spans="2:27" ht="16" customHeight="1" x14ac:dyDescent="0.25">
      <c r="B609" s="613" t="s">
        <v>97</v>
      </c>
      <c r="C609" s="414">
        <v>0</v>
      </c>
      <c r="D609" s="414">
        <v>0</v>
      </c>
      <c r="E609" s="414">
        <v>0</v>
      </c>
      <c r="F609" s="414">
        <v>0</v>
      </c>
      <c r="G609" s="414">
        <v>0</v>
      </c>
      <c r="H609" s="414">
        <v>0</v>
      </c>
      <c r="I609" s="414">
        <v>0</v>
      </c>
      <c r="J609" s="414">
        <v>0</v>
      </c>
      <c r="K609" s="414">
        <v>2</v>
      </c>
      <c r="L609" s="414">
        <v>0</v>
      </c>
      <c r="M609" s="414">
        <v>0</v>
      </c>
      <c r="N609" s="414">
        <v>2</v>
      </c>
      <c r="Q609" s="19"/>
    </row>
    <row r="610" spans="2:27" ht="16" customHeight="1" x14ac:dyDescent="0.25">
      <c r="B610" s="613" t="s">
        <v>167</v>
      </c>
      <c r="C610" s="414">
        <v>0</v>
      </c>
      <c r="D610" s="414">
        <v>0</v>
      </c>
      <c r="E610" s="414">
        <v>0</v>
      </c>
      <c r="F610" s="414">
        <v>0</v>
      </c>
      <c r="G610" s="414">
        <v>0</v>
      </c>
      <c r="H610" s="414">
        <v>0</v>
      </c>
      <c r="I610" s="414">
        <v>0</v>
      </c>
      <c r="J610" s="414">
        <v>0</v>
      </c>
      <c r="K610" s="414">
        <v>0</v>
      </c>
      <c r="L610" s="414">
        <v>0</v>
      </c>
      <c r="M610" s="414">
        <v>0</v>
      </c>
      <c r="N610" s="414">
        <v>0</v>
      </c>
      <c r="Q610" s="19"/>
    </row>
    <row r="611" spans="2:27" ht="16" customHeight="1" x14ac:dyDescent="0.25">
      <c r="B611" s="613" t="s">
        <v>182</v>
      </c>
      <c r="C611" s="414">
        <v>0</v>
      </c>
      <c r="D611" s="414">
        <v>0</v>
      </c>
      <c r="E611" s="414">
        <v>0</v>
      </c>
      <c r="F611" s="414">
        <v>0</v>
      </c>
      <c r="G611" s="414">
        <v>0</v>
      </c>
      <c r="H611" s="414">
        <v>0</v>
      </c>
      <c r="I611" s="414">
        <v>0</v>
      </c>
      <c r="J611" s="414">
        <v>0</v>
      </c>
      <c r="K611" s="414">
        <v>0</v>
      </c>
      <c r="L611" s="414">
        <v>0</v>
      </c>
      <c r="M611" s="414">
        <v>0</v>
      </c>
      <c r="N611" s="414">
        <v>0</v>
      </c>
      <c r="Q611" s="19"/>
    </row>
    <row r="612" spans="2:27" ht="16" customHeight="1" x14ac:dyDescent="0.25">
      <c r="B612" s="613" t="s">
        <v>207</v>
      </c>
      <c r="C612" s="414">
        <v>0</v>
      </c>
      <c r="D612" s="414">
        <v>0</v>
      </c>
      <c r="E612" s="414">
        <v>0</v>
      </c>
      <c r="F612" s="414">
        <v>0</v>
      </c>
      <c r="G612" s="414">
        <v>0</v>
      </c>
      <c r="H612" s="414">
        <v>0</v>
      </c>
      <c r="I612" s="414">
        <v>0</v>
      </c>
      <c r="J612" s="414">
        <v>0</v>
      </c>
      <c r="K612" s="414">
        <v>0</v>
      </c>
      <c r="L612" s="414">
        <v>0</v>
      </c>
      <c r="M612" s="414">
        <v>0</v>
      </c>
      <c r="N612" s="414">
        <v>0</v>
      </c>
      <c r="Q612" s="19"/>
      <c r="R612" s="19"/>
      <c r="S612" s="19"/>
      <c r="T612" s="19"/>
      <c r="U612" s="19"/>
      <c r="V612" s="19"/>
      <c r="Z612" s="19"/>
      <c r="AA612" s="19"/>
    </row>
    <row r="613" spans="2:27" ht="16" customHeight="1" x14ac:dyDescent="0.25">
      <c r="B613" s="613" t="s">
        <v>205</v>
      </c>
      <c r="C613" s="414">
        <v>2</v>
      </c>
      <c r="D613" s="414">
        <v>0</v>
      </c>
      <c r="E613" s="414">
        <v>4</v>
      </c>
      <c r="F613" s="414">
        <v>1</v>
      </c>
      <c r="G613" s="414">
        <v>10</v>
      </c>
      <c r="H613" s="414">
        <v>16</v>
      </c>
      <c r="I613" s="414">
        <v>8</v>
      </c>
      <c r="J613" s="414">
        <v>14</v>
      </c>
      <c r="K613" s="414">
        <v>2</v>
      </c>
      <c r="L613" s="414">
        <v>8</v>
      </c>
      <c r="M613" s="414">
        <v>0</v>
      </c>
      <c r="N613" s="414">
        <v>65</v>
      </c>
      <c r="Q613" s="19"/>
      <c r="R613" s="19"/>
      <c r="S613" s="19"/>
      <c r="T613" s="19"/>
      <c r="U613" s="19"/>
      <c r="V613" s="19"/>
      <c r="Z613" s="19"/>
      <c r="AA613" s="19"/>
    </row>
    <row r="614" spans="2:27" ht="16" customHeight="1" x14ac:dyDescent="0.25">
      <c r="B614" s="613" t="s">
        <v>183</v>
      </c>
      <c r="C614" s="414">
        <v>5</v>
      </c>
      <c r="D614" s="414">
        <v>13</v>
      </c>
      <c r="E614" s="414">
        <v>8</v>
      </c>
      <c r="F614" s="414">
        <v>3</v>
      </c>
      <c r="G614" s="414">
        <v>1</v>
      </c>
      <c r="H614" s="414">
        <v>3</v>
      </c>
      <c r="I614" s="414">
        <v>2</v>
      </c>
      <c r="J614" s="414">
        <v>0</v>
      </c>
      <c r="K614" s="414">
        <v>0</v>
      </c>
      <c r="L614" s="414">
        <v>2</v>
      </c>
      <c r="M614" s="414">
        <v>1</v>
      </c>
      <c r="N614" s="414">
        <v>38</v>
      </c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6" customHeight="1" x14ac:dyDescent="0.25">
      <c r="B615" s="613" t="s">
        <v>287</v>
      </c>
      <c r="C615" s="414">
        <v>0</v>
      </c>
      <c r="D615" s="414">
        <v>0</v>
      </c>
      <c r="E615" s="414">
        <v>0</v>
      </c>
      <c r="F615" s="414">
        <v>0</v>
      </c>
      <c r="G615" s="414">
        <v>1</v>
      </c>
      <c r="H615" s="414">
        <v>0</v>
      </c>
      <c r="I615" s="414">
        <v>0</v>
      </c>
      <c r="J615" s="414">
        <v>1</v>
      </c>
      <c r="K615" s="414">
        <v>0</v>
      </c>
      <c r="L615" s="414">
        <v>0</v>
      </c>
      <c r="M615" s="414">
        <v>0</v>
      </c>
      <c r="N615" s="414">
        <v>2</v>
      </c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6" customHeight="1" x14ac:dyDescent="0.25">
      <c r="B616" s="613" t="s">
        <v>128</v>
      </c>
      <c r="C616" s="414">
        <v>0</v>
      </c>
      <c r="D616" s="414">
        <v>0</v>
      </c>
      <c r="E616" s="414">
        <v>0</v>
      </c>
      <c r="F616" s="414">
        <v>0</v>
      </c>
      <c r="G616" s="414">
        <v>0</v>
      </c>
      <c r="H616" s="414">
        <v>0</v>
      </c>
      <c r="I616" s="414">
        <v>0</v>
      </c>
      <c r="J616" s="414">
        <v>0</v>
      </c>
      <c r="K616" s="414">
        <v>0</v>
      </c>
      <c r="L616" s="414">
        <v>0</v>
      </c>
      <c r="M616" s="414">
        <v>0</v>
      </c>
      <c r="N616" s="414">
        <v>0</v>
      </c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6" customHeight="1" x14ac:dyDescent="0.25">
      <c r="B617" s="613" t="s">
        <v>321</v>
      </c>
      <c r="C617" s="414">
        <v>0</v>
      </c>
      <c r="D617" s="414">
        <v>0</v>
      </c>
      <c r="E617" s="414">
        <v>0</v>
      </c>
      <c r="F617" s="414">
        <v>2</v>
      </c>
      <c r="G617" s="414">
        <v>3</v>
      </c>
      <c r="H617" s="414">
        <v>7</v>
      </c>
      <c r="I617" s="414">
        <v>16</v>
      </c>
      <c r="J617" s="414">
        <v>11</v>
      </c>
      <c r="K617" s="414">
        <v>10</v>
      </c>
      <c r="L617" s="414">
        <v>9</v>
      </c>
      <c r="M617" s="414">
        <v>2</v>
      </c>
      <c r="N617" s="414">
        <v>60</v>
      </c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s="25" customFormat="1" ht="16" customHeight="1" x14ac:dyDescent="0.25">
      <c r="B618" s="617" t="s">
        <v>257</v>
      </c>
      <c r="C618" s="598">
        <v>137</v>
      </c>
      <c r="D618" s="598">
        <v>456</v>
      </c>
      <c r="E618" s="598">
        <v>248</v>
      </c>
      <c r="F618" s="598">
        <v>262</v>
      </c>
      <c r="G618" s="598">
        <v>234</v>
      </c>
      <c r="H618" s="598">
        <v>510</v>
      </c>
      <c r="I618" s="598">
        <v>457</v>
      </c>
      <c r="J618" s="598">
        <v>348</v>
      </c>
      <c r="K618" s="598">
        <v>284</v>
      </c>
      <c r="L618" s="598">
        <v>619</v>
      </c>
      <c r="M618" s="598">
        <v>288</v>
      </c>
      <c r="N618" s="598">
        <v>3843</v>
      </c>
    </row>
    <row r="619" spans="2:27" x14ac:dyDescent="0.25">
      <c r="W619" s="19"/>
      <c r="X619" s="19"/>
      <c r="Y619" s="19"/>
    </row>
    <row r="620" spans="2:27" x14ac:dyDescent="0.25">
      <c r="W620" s="25"/>
      <c r="X620" s="25"/>
      <c r="Y620" s="25"/>
    </row>
    <row r="622" spans="2:27" ht="18.649999999999999" customHeight="1" x14ac:dyDescent="0.25">
      <c r="B622" s="651" t="s">
        <v>268</v>
      </c>
      <c r="C622" s="651"/>
      <c r="D622" s="651"/>
      <c r="E622" s="651"/>
      <c r="F622" s="651"/>
      <c r="G622" s="651"/>
    </row>
    <row r="623" spans="2:27" x14ac:dyDescent="0.25">
      <c r="D623" s="2"/>
      <c r="F623" s="12"/>
      <c r="G623" s="3"/>
      <c r="H623" s="19"/>
      <c r="L623" s="22"/>
      <c r="M623" s="19"/>
      <c r="P623" s="22"/>
      <c r="V623" s="154"/>
      <c r="AA623" s="19"/>
    </row>
    <row r="624" spans="2:27" x14ac:dyDescent="0.25">
      <c r="D624" s="2"/>
      <c r="F624" s="12"/>
      <c r="G624" s="3"/>
      <c r="H624" s="19"/>
      <c r="L624" s="22"/>
      <c r="M624" s="19"/>
      <c r="P624" s="22"/>
      <c r="V624" s="154"/>
      <c r="AA624" s="19"/>
    </row>
    <row r="625" spans="2:29" x14ac:dyDescent="0.35">
      <c r="B625" s="401" t="s">
        <v>28</v>
      </c>
      <c r="C625" s="346" t="s">
        <v>259</v>
      </c>
      <c r="D625" s="399" t="s">
        <v>260</v>
      </c>
      <c r="E625" s="363"/>
      <c r="F625" s="12"/>
      <c r="G625" s="3"/>
      <c r="H625" s="19"/>
      <c r="L625" s="22"/>
      <c r="M625" s="19"/>
      <c r="P625" s="22"/>
      <c r="V625" s="154"/>
      <c r="W625" s="142"/>
      <c r="Z625" s="329" t="s">
        <v>28</v>
      </c>
      <c r="AA625" s="329" t="s">
        <v>5</v>
      </c>
      <c r="AB625" s="329" t="s">
        <v>219</v>
      </c>
    </row>
    <row r="626" spans="2:29" x14ac:dyDescent="0.35">
      <c r="B626" s="396" t="s">
        <v>59</v>
      </c>
      <c r="C626" s="345">
        <v>769</v>
      </c>
      <c r="D626" s="345">
        <v>76</v>
      </c>
      <c r="E626" s="352"/>
      <c r="F626" s="152"/>
      <c r="G626" s="3"/>
      <c r="H626" s="19"/>
      <c r="L626" s="22"/>
      <c r="M626" s="19"/>
      <c r="P626" s="22"/>
      <c r="V626" s="154"/>
      <c r="W626" s="142"/>
      <c r="Z626" s="330" t="s">
        <v>251</v>
      </c>
      <c r="AA626" s="3">
        <v>614</v>
      </c>
      <c r="AB626" s="3">
        <v>68</v>
      </c>
    </row>
    <row r="627" spans="2:29" x14ac:dyDescent="0.35">
      <c r="B627" s="396" t="s">
        <v>32</v>
      </c>
      <c r="C627" s="345">
        <v>742</v>
      </c>
      <c r="D627" s="345">
        <v>67</v>
      </c>
      <c r="E627" s="352"/>
      <c r="F627" s="152"/>
      <c r="G627" s="3"/>
      <c r="H627" s="19"/>
      <c r="L627" s="22"/>
      <c r="M627" s="19"/>
      <c r="P627" s="22"/>
      <c r="V627" s="154"/>
      <c r="W627" s="142"/>
      <c r="X627" s="339"/>
      <c r="Z627" s="330" t="s">
        <v>252</v>
      </c>
      <c r="AA627" s="3">
        <v>1296</v>
      </c>
      <c r="AB627" s="3">
        <v>125</v>
      </c>
    </row>
    <row r="628" spans="2:29" x14ac:dyDescent="0.35">
      <c r="B628" s="396" t="s">
        <v>33</v>
      </c>
      <c r="C628" s="345">
        <v>774</v>
      </c>
      <c r="D628" s="345">
        <v>84</v>
      </c>
      <c r="E628" s="352"/>
      <c r="F628" s="152"/>
      <c r="G628" s="3"/>
      <c r="H628" s="19"/>
      <c r="L628" s="22"/>
      <c r="M628" s="19"/>
      <c r="P628" s="22"/>
      <c r="V628" s="154"/>
      <c r="W628" s="339">
        <f>C626/C640</f>
        <v>7.8670076726342714E-2</v>
      </c>
      <c r="X628" s="339">
        <f>D626/C640</f>
        <v>7.7749360613810744E-3</v>
      </c>
      <c r="Y628" s="155"/>
      <c r="Z628" s="330" t="s">
        <v>253</v>
      </c>
      <c r="AA628" s="3">
        <v>949</v>
      </c>
      <c r="AB628" s="3">
        <v>92</v>
      </c>
    </row>
    <row r="629" spans="2:29" x14ac:dyDescent="0.35">
      <c r="B629" s="396" t="s">
        <v>34</v>
      </c>
      <c r="C629" s="345">
        <v>864</v>
      </c>
      <c r="D629" s="345">
        <v>93</v>
      </c>
      <c r="E629" s="352"/>
      <c r="F629" s="152"/>
      <c r="G629" s="3"/>
      <c r="H629" s="19"/>
      <c r="L629" s="22"/>
      <c r="M629" s="19"/>
      <c r="P629" s="22"/>
      <c r="V629" s="154"/>
      <c r="W629" s="338">
        <f>C627/C640</f>
        <v>7.5907928388746798E-2</v>
      </c>
      <c r="X629" s="339">
        <f>D627/C640</f>
        <v>6.8542199488491051E-3</v>
      </c>
      <c r="Z629" s="330" t="s">
        <v>254</v>
      </c>
      <c r="AA629" s="3">
        <v>712</v>
      </c>
      <c r="AB629" s="3">
        <v>58</v>
      </c>
    </row>
    <row r="630" spans="2:29" x14ac:dyDescent="0.35">
      <c r="B630" s="396" t="s">
        <v>35</v>
      </c>
      <c r="C630" s="345">
        <v>760</v>
      </c>
      <c r="D630" s="345">
        <v>78</v>
      </c>
      <c r="E630" s="352"/>
      <c r="F630" s="152"/>
      <c r="G630" s="3"/>
      <c r="H630" s="19"/>
      <c r="L630" s="22"/>
      <c r="M630" s="19"/>
      <c r="P630" s="22"/>
      <c r="V630" s="154"/>
      <c r="W630" s="338">
        <f>C628/C640</f>
        <v>7.9181585677749355E-2</v>
      </c>
      <c r="X630" s="339">
        <f>D628/C640</f>
        <v>8.5933503836317128E-3</v>
      </c>
      <c r="Z630" s="337" t="s">
        <v>263</v>
      </c>
      <c r="AA630" s="3">
        <v>955</v>
      </c>
      <c r="AB630" s="3">
        <v>88</v>
      </c>
    </row>
    <row r="631" spans="2:29" x14ac:dyDescent="0.35">
      <c r="B631" s="396" t="s">
        <v>31</v>
      </c>
      <c r="C631" s="345">
        <v>709</v>
      </c>
      <c r="D631" s="345">
        <v>66</v>
      </c>
      <c r="E631" s="377"/>
      <c r="F631" s="12"/>
      <c r="G631" s="3"/>
      <c r="H631" s="19"/>
      <c r="L631" s="22"/>
      <c r="M631" s="19"/>
      <c r="P631" s="22"/>
      <c r="V631" s="154"/>
      <c r="W631" s="338">
        <f>C629/C640</f>
        <v>8.838874680306906E-2</v>
      </c>
      <c r="X631" s="339">
        <f>D629/C640</f>
        <v>9.5140664961636829E-3</v>
      </c>
      <c r="Z631" s="337" t="s">
        <v>267</v>
      </c>
      <c r="AA631" s="331">
        <v>1224</v>
      </c>
      <c r="AB631" s="332">
        <v>125</v>
      </c>
    </row>
    <row r="632" spans="2:29" x14ac:dyDescent="0.35">
      <c r="B632" s="396" t="s">
        <v>36</v>
      </c>
      <c r="C632" s="345">
        <v>612</v>
      </c>
      <c r="D632" s="345">
        <v>66</v>
      </c>
      <c r="E632" s="377"/>
      <c r="F632" s="12"/>
      <c r="G632" s="3"/>
      <c r="H632" s="19"/>
      <c r="L632" s="22"/>
      <c r="M632" s="19"/>
      <c r="P632" s="22"/>
      <c r="V632" s="154"/>
      <c r="W632" s="338">
        <f>C630/C640</f>
        <v>7.7749360613810742E-2</v>
      </c>
      <c r="X632" s="339">
        <f>D630/C640</f>
        <v>7.9795396419437333E-3</v>
      </c>
      <c r="Z632" s="330" t="s">
        <v>223</v>
      </c>
      <c r="AA632" s="331"/>
      <c r="AB632" s="332"/>
    </row>
    <row r="633" spans="2:29" x14ac:dyDescent="0.35">
      <c r="B633" s="396" t="s">
        <v>37</v>
      </c>
      <c r="C633" s="345">
        <v>476</v>
      </c>
      <c r="D633" s="345">
        <v>44</v>
      </c>
      <c r="E633" s="377"/>
      <c r="F633" s="12"/>
      <c r="G633" s="3"/>
      <c r="H633" s="19"/>
      <c r="L633" s="22"/>
      <c r="M633" s="19"/>
      <c r="P633" s="22"/>
      <c r="V633" s="154"/>
      <c r="W633" s="117">
        <f>C631/C640</f>
        <v>7.2531969309462915E-2</v>
      </c>
      <c r="X633" s="339">
        <f>D631/C640</f>
        <v>6.7519181585677752E-3</v>
      </c>
      <c r="Z633" s="330" t="s">
        <v>224</v>
      </c>
      <c r="AA633" s="331"/>
      <c r="AB633" s="332"/>
    </row>
    <row r="634" spans="2:29" x14ac:dyDescent="0.35">
      <c r="B634" s="396" t="s">
        <v>38</v>
      </c>
      <c r="C634" s="345">
        <v>1161</v>
      </c>
      <c r="D634" s="345">
        <v>134</v>
      </c>
      <c r="E634" s="377"/>
      <c r="F634" s="12"/>
      <c r="G634" s="3"/>
      <c r="H634" s="19"/>
      <c r="L634" s="22"/>
      <c r="M634" s="19"/>
      <c r="P634" s="22"/>
      <c r="V634" s="154"/>
      <c r="W634" s="117">
        <f>+C632/C640</f>
        <v>6.2608695652173918E-2</v>
      </c>
      <c r="X634" s="339">
        <f>+D632/C640</f>
        <v>6.7519181585677752E-3</v>
      </c>
      <c r="Z634" s="330" t="s">
        <v>225</v>
      </c>
      <c r="AA634" s="331"/>
      <c r="AB634" s="332"/>
    </row>
    <row r="635" spans="2:29" x14ac:dyDescent="0.35">
      <c r="B635" s="396" t="s">
        <v>39</v>
      </c>
      <c r="C635" s="345">
        <v>1135</v>
      </c>
      <c r="D635" s="345">
        <v>84</v>
      </c>
      <c r="E635" s="377"/>
      <c r="F635" s="12"/>
      <c r="G635" s="3"/>
      <c r="H635" s="19"/>
      <c r="L635" s="22"/>
      <c r="M635" s="19"/>
      <c r="P635" s="22"/>
      <c r="V635" s="154"/>
      <c r="W635" s="117">
        <f>+C633/C640</f>
        <v>4.8695652173913043E-2</v>
      </c>
      <c r="X635" s="339">
        <f>+D633/C640</f>
        <v>4.5012787723785162E-3</v>
      </c>
      <c r="Z635" s="330" t="s">
        <v>226</v>
      </c>
      <c r="AA635" s="331"/>
      <c r="AB635" s="332"/>
    </row>
    <row r="636" spans="2:29" x14ac:dyDescent="0.35">
      <c r="B636" s="396" t="s">
        <v>40</v>
      </c>
      <c r="C636" s="345">
        <v>885</v>
      </c>
      <c r="D636" s="345">
        <v>96</v>
      </c>
      <c r="E636" s="377"/>
      <c r="F636" s="12"/>
      <c r="G636" s="3"/>
      <c r="H636" s="19"/>
      <c r="L636" s="22"/>
      <c r="M636" s="19"/>
      <c r="P636" s="22"/>
      <c r="V636" s="154"/>
      <c r="W636" s="117">
        <f>+C634/C640</f>
        <v>0.11877237851662405</v>
      </c>
      <c r="X636" s="339">
        <f>+D634/C640</f>
        <v>1.370843989769821E-2</v>
      </c>
      <c r="Z636" s="330" t="s">
        <v>227</v>
      </c>
      <c r="AA636" s="331"/>
      <c r="AB636" s="332"/>
    </row>
    <row r="637" spans="2:29" hidden="1" x14ac:dyDescent="0.35">
      <c r="B637" s="396" t="s">
        <v>60</v>
      </c>
      <c r="C637" s="345">
        <v>0</v>
      </c>
      <c r="D637" s="345">
        <v>0</v>
      </c>
      <c r="E637" s="377"/>
      <c r="F637" s="12"/>
      <c r="G637" s="3"/>
      <c r="H637" s="19"/>
      <c r="L637" s="22"/>
      <c r="M637" s="19"/>
      <c r="P637" s="22"/>
      <c r="V637" s="154"/>
      <c r="W637" s="117">
        <f>+C635/C640</f>
        <v>0.11611253196930946</v>
      </c>
      <c r="X637" s="339">
        <f>+D635/C640</f>
        <v>8.5933503836317128E-3</v>
      </c>
      <c r="Z637" s="330" t="s">
        <v>228</v>
      </c>
      <c r="AA637" s="331"/>
      <c r="AB637" s="332"/>
    </row>
    <row r="638" spans="2:29" hidden="1" x14ac:dyDescent="0.25">
      <c r="B638" s="381"/>
      <c r="E638" s="381"/>
      <c r="F638" s="12"/>
      <c r="G638" s="3"/>
      <c r="H638" s="19"/>
      <c r="L638" s="22"/>
      <c r="M638" s="19"/>
      <c r="P638" s="22"/>
      <c r="V638" s="154"/>
      <c r="W638" s="142"/>
      <c r="X638" s="339"/>
      <c r="Z638" s="284"/>
      <c r="AA638" s="285"/>
      <c r="AB638" s="286"/>
    </row>
    <row r="639" spans="2:29" x14ac:dyDescent="0.25">
      <c r="B639" s="405" t="s">
        <v>6</v>
      </c>
      <c r="C639" s="346">
        <f>SUM(C626:C638)</f>
        <v>8887</v>
      </c>
      <c r="D639" s="503">
        <f>SUM(D626:D638)</f>
        <v>888</v>
      </c>
      <c r="E639" s="457"/>
      <c r="F639" s="12"/>
      <c r="G639" s="3"/>
      <c r="H639" s="19"/>
      <c r="L639" s="22"/>
      <c r="M639" s="19"/>
      <c r="P639" s="22"/>
      <c r="V639" s="154"/>
      <c r="W639" s="142"/>
      <c r="X639" s="339"/>
      <c r="Z639" s="284" t="s">
        <v>229</v>
      </c>
      <c r="AA639" s="287"/>
      <c r="AB639" s="288"/>
    </row>
    <row r="640" spans="2:29" x14ac:dyDescent="0.25">
      <c r="B640" s="504" t="s">
        <v>264</v>
      </c>
      <c r="C640" s="505">
        <f>C639+D639</f>
        <v>9775</v>
      </c>
      <c r="D640" s="505"/>
      <c r="W640" s="142"/>
      <c r="X640" s="339"/>
      <c r="AA640" s="160"/>
      <c r="AB640" s="160">
        <f>SUM(AA626:AA639)</f>
        <v>5750</v>
      </c>
      <c r="AC640" s="160">
        <f>SUM(AB626:AB639)</f>
        <v>556</v>
      </c>
    </row>
    <row r="641" spans="3:25" x14ac:dyDescent="0.25">
      <c r="C641" s="352"/>
      <c r="D641" s="352"/>
      <c r="E641" s="361"/>
      <c r="W641" s="339"/>
      <c r="X641" s="339"/>
    </row>
    <row r="642" spans="3:25" x14ac:dyDescent="0.25">
      <c r="X642" s="340">
        <f>+C639/C640</f>
        <v>0.909156010230179</v>
      </c>
      <c r="Y642" s="341">
        <f>+D639/C640</f>
        <v>9.0843989769820971E-2</v>
      </c>
    </row>
  </sheetData>
  <mergeCells count="112">
    <mergeCell ref="B556:N558"/>
    <mergeCell ref="B589:N590"/>
    <mergeCell ref="X67:Z67"/>
    <mergeCell ref="W85:Y85"/>
    <mergeCell ref="W97:Y98"/>
    <mergeCell ref="A1:M1"/>
    <mergeCell ref="A2:M2"/>
    <mergeCell ref="A3:M3"/>
    <mergeCell ref="A4:M4"/>
    <mergeCell ref="F340:H340"/>
    <mergeCell ref="AB171:AC171"/>
    <mergeCell ref="AD171:AE171"/>
    <mergeCell ref="AF171:AG171"/>
    <mergeCell ref="Z171:AA171"/>
    <mergeCell ref="X173:Y173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I171:J171"/>
    <mergeCell ref="AL208:AN208"/>
    <mergeCell ref="AH222:AI222"/>
    <mergeCell ref="AH225:AI225"/>
    <mergeCell ref="AH228:AI228"/>
    <mergeCell ref="AH219:AI219"/>
    <mergeCell ref="AH208:AJ208"/>
    <mergeCell ref="AC243:AF243"/>
    <mergeCell ref="E243:F243"/>
    <mergeCell ref="C243:D243"/>
    <mergeCell ref="Q338:Q339"/>
    <mergeCell ref="X340:Y340"/>
    <mergeCell ref="D425:D426"/>
    <mergeCell ref="E425:E426"/>
    <mergeCell ref="H425:H426"/>
    <mergeCell ref="I425:I426"/>
    <mergeCell ref="J425:J426"/>
    <mergeCell ref="G425:G426"/>
    <mergeCell ref="K340:L340"/>
    <mergeCell ref="C339:H339"/>
    <mergeCell ref="B423:E423"/>
    <mergeCell ref="C340:E340"/>
    <mergeCell ref="A421:E421"/>
    <mergeCell ref="C425:C426"/>
    <mergeCell ref="B241:E241"/>
    <mergeCell ref="M208:N208"/>
    <mergeCell ref="K171:L171"/>
    <mergeCell ref="M340:N340"/>
    <mergeCell ref="K339:N339"/>
    <mergeCell ref="F241:H241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87:E287"/>
    <mergeCell ref="B337:E337"/>
    <mergeCell ref="B266:G266"/>
    <mergeCell ref="B330:E332"/>
    <mergeCell ref="B555:D555"/>
    <mergeCell ref="B622:G622"/>
    <mergeCell ref="G456:J456"/>
    <mergeCell ref="G455:J455"/>
    <mergeCell ref="G423:J423"/>
    <mergeCell ref="G424:J424"/>
    <mergeCell ref="B535:F535"/>
    <mergeCell ref="J457:J458"/>
    <mergeCell ref="D457:D458"/>
    <mergeCell ref="E457:E458"/>
    <mergeCell ref="B457:B458"/>
    <mergeCell ref="C457:C458"/>
    <mergeCell ref="B521:B522"/>
    <mergeCell ref="B487:F487"/>
    <mergeCell ref="B518:E519"/>
    <mergeCell ref="B424:E424"/>
    <mergeCell ref="I457:I458"/>
    <mergeCell ref="H457:H458"/>
    <mergeCell ref="G457:G458"/>
    <mergeCell ref="C521:D521"/>
    <mergeCell ref="E521:F521"/>
    <mergeCell ref="B425:B426"/>
    <mergeCell ref="B456:E456"/>
    <mergeCell ref="B455:E455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56:D156"/>
    <mergeCell ref="B165:D165"/>
    <mergeCell ref="B169:D169"/>
    <mergeCell ref="B205:D205"/>
    <mergeCell ref="B215:D215"/>
    <mergeCell ref="B167:E167"/>
    <mergeCell ref="B148:E150"/>
  </mergeCells>
  <phoneticPr fontId="307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4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C397-BDF5-4C3A-8BF5-2DB2412AEE05}">
  <dimension ref="A1:H971"/>
  <sheetViews>
    <sheetView workbookViewId="0">
      <selection activeCell="A3" sqref="A3:H97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612" t="s">
        <v>604</v>
      </c>
    </row>
    <row r="3" spans="1:8" x14ac:dyDescent="0.25">
      <c r="A3" t="s">
        <v>68</v>
      </c>
      <c r="B3" t="s">
        <v>230</v>
      </c>
      <c r="C3" t="s">
        <v>231</v>
      </c>
      <c r="D3" t="s">
        <v>232</v>
      </c>
      <c r="E3" t="s">
        <v>178</v>
      </c>
      <c r="F3" t="s">
        <v>179</v>
      </c>
      <c r="G3" t="s">
        <v>180</v>
      </c>
      <c r="H3" t="s">
        <v>181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9260500</v>
      </c>
      <c r="F4">
        <v>9600000</v>
      </c>
      <c r="G4">
        <v>2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9300000</v>
      </c>
      <c r="F5">
        <v>9600000</v>
      </c>
      <c r="G5">
        <v>1</v>
      </c>
    </row>
    <row r="6" spans="1:8" x14ac:dyDescent="0.25">
      <c r="A6">
        <v>93</v>
      </c>
      <c r="B6" t="s">
        <v>11</v>
      </c>
      <c r="C6" t="s">
        <v>78</v>
      </c>
      <c r="D6" t="s">
        <v>83</v>
      </c>
      <c r="E6">
        <v>8951000</v>
      </c>
      <c r="F6">
        <v>24263066.954999998</v>
      </c>
      <c r="G6">
        <v>2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9056000</v>
      </c>
      <c r="F7">
        <v>14545000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24193590.195</v>
      </c>
      <c r="F8">
        <v>24282288.585000001</v>
      </c>
      <c r="H8">
        <v>4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22519714.25</v>
      </c>
      <c r="F9">
        <v>22519714.25</v>
      </c>
      <c r="H9">
        <v>1</v>
      </c>
    </row>
    <row r="10" spans="1:8" x14ac:dyDescent="0.25">
      <c r="A10">
        <v>96</v>
      </c>
      <c r="B10" t="s">
        <v>11</v>
      </c>
      <c r="C10" t="s">
        <v>78</v>
      </c>
      <c r="D10" t="s">
        <v>83</v>
      </c>
      <c r="E10">
        <v>9286000</v>
      </c>
      <c r="F10">
        <v>9604558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40461404.020000003</v>
      </c>
      <c r="F11">
        <v>40786616.149999999</v>
      </c>
      <c r="H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9175846.1538461503</v>
      </c>
      <c r="F12">
        <v>12571615.385384601</v>
      </c>
      <c r="G12">
        <v>13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10225000</v>
      </c>
      <c r="F13">
        <v>10851000</v>
      </c>
      <c r="G13">
        <v>3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26211463.350000001</v>
      </c>
      <c r="F14">
        <v>26211463.350000001</v>
      </c>
      <c r="H14">
        <v>1</v>
      </c>
    </row>
    <row r="15" spans="1:8" x14ac:dyDescent="0.25">
      <c r="A15">
        <v>14</v>
      </c>
      <c r="B15" t="s">
        <v>86</v>
      </c>
      <c r="C15" t="s">
        <v>88</v>
      </c>
      <c r="D15" t="s">
        <v>67</v>
      </c>
      <c r="E15">
        <v>26017529.550000001</v>
      </c>
      <c r="F15">
        <v>26084967.100000001</v>
      </c>
      <c r="H15">
        <v>1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9117400</v>
      </c>
      <c r="F16">
        <v>9627312.3379999995</v>
      </c>
      <c r="G16">
        <v>5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9247000</v>
      </c>
      <c r="F17">
        <v>21391500</v>
      </c>
      <c r="G17">
        <v>2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8904666.6666666698</v>
      </c>
      <c r="F18">
        <v>15943333.3333333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21825082.704999998</v>
      </c>
      <c r="F19">
        <v>21857420.760000002</v>
      </c>
      <c r="H19">
        <v>2</v>
      </c>
    </row>
    <row r="20" spans="1:8" x14ac:dyDescent="0.25">
      <c r="A20">
        <v>117</v>
      </c>
      <c r="B20" t="s">
        <v>86</v>
      </c>
      <c r="C20" t="s">
        <v>88</v>
      </c>
      <c r="D20" t="s">
        <v>67</v>
      </c>
      <c r="E20">
        <v>4643000</v>
      </c>
      <c r="F20">
        <v>9511293.75</v>
      </c>
      <c r="G20">
        <v>2</v>
      </c>
    </row>
    <row r="21" spans="1:8" x14ac:dyDescent="0.25">
      <c r="A21">
        <v>96</v>
      </c>
      <c r="B21" t="s">
        <v>86</v>
      </c>
      <c r="C21" t="s">
        <v>88</v>
      </c>
      <c r="D21" t="s">
        <v>67</v>
      </c>
      <c r="E21">
        <v>9254000</v>
      </c>
      <c r="F21">
        <v>10011538</v>
      </c>
      <c r="G21">
        <v>1</v>
      </c>
    </row>
    <row r="22" spans="1:8" x14ac:dyDescent="0.25">
      <c r="A22">
        <v>121</v>
      </c>
      <c r="B22" t="s">
        <v>86</v>
      </c>
      <c r="C22" t="s">
        <v>88</v>
      </c>
      <c r="D22" t="s">
        <v>67</v>
      </c>
      <c r="E22">
        <v>9300000</v>
      </c>
      <c r="F22">
        <v>9645157.5</v>
      </c>
      <c r="G22">
        <v>1</v>
      </c>
    </row>
    <row r="23" spans="1:8" x14ac:dyDescent="0.25">
      <c r="A23">
        <v>28</v>
      </c>
      <c r="B23" t="s">
        <v>84</v>
      </c>
      <c r="C23" t="s">
        <v>90</v>
      </c>
      <c r="D23" t="s">
        <v>69</v>
      </c>
      <c r="E23">
        <v>9300000</v>
      </c>
      <c r="F23">
        <v>9571842.5299999993</v>
      </c>
      <c r="G23">
        <v>1</v>
      </c>
    </row>
    <row r="24" spans="1:8" x14ac:dyDescent="0.25">
      <c r="A24">
        <v>28</v>
      </c>
      <c r="B24" t="s">
        <v>84</v>
      </c>
      <c r="C24" t="s">
        <v>90</v>
      </c>
      <c r="D24" t="s">
        <v>69</v>
      </c>
      <c r="E24">
        <v>4650000</v>
      </c>
      <c r="F24">
        <v>9453013.0150000006</v>
      </c>
      <c r="G24">
        <v>2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9260000</v>
      </c>
      <c r="F25">
        <v>17969000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10051000</v>
      </c>
      <c r="F26">
        <v>12723266.83</v>
      </c>
      <c r="G26">
        <v>4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16378339.6033333</v>
      </c>
      <c r="F27">
        <v>16394632.27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9300000</v>
      </c>
      <c r="F28">
        <v>10029693.175000001</v>
      </c>
      <c r="G28">
        <v>2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6072333.3333333302</v>
      </c>
      <c r="F29">
        <v>11399353.106666701</v>
      </c>
      <c r="G29">
        <v>3</v>
      </c>
    </row>
    <row r="30" spans="1:8" x14ac:dyDescent="0.25">
      <c r="A30">
        <v>88</v>
      </c>
      <c r="B30" t="s">
        <v>84</v>
      </c>
      <c r="C30" t="s">
        <v>90</v>
      </c>
      <c r="D30" t="s">
        <v>69</v>
      </c>
      <c r="E30">
        <v>22661910.870000001</v>
      </c>
      <c r="F30">
        <v>22661910.870000001</v>
      </c>
      <c r="H30">
        <v>1</v>
      </c>
    </row>
    <row r="31" spans="1:8" x14ac:dyDescent="0.25">
      <c r="A31">
        <v>88</v>
      </c>
      <c r="B31" t="s">
        <v>84</v>
      </c>
      <c r="C31" t="s">
        <v>90</v>
      </c>
      <c r="D31" t="s">
        <v>69</v>
      </c>
      <c r="E31">
        <v>21469990.23</v>
      </c>
      <c r="F31">
        <v>21528989.140000001</v>
      </c>
      <c r="H31">
        <v>1</v>
      </c>
    </row>
    <row r="32" spans="1:8" x14ac:dyDescent="0.25">
      <c r="A32">
        <v>22</v>
      </c>
      <c r="B32" t="s">
        <v>84</v>
      </c>
      <c r="C32" t="s">
        <v>90</v>
      </c>
      <c r="D32" t="s">
        <v>69</v>
      </c>
      <c r="E32">
        <v>9043333.3333333302</v>
      </c>
      <c r="F32">
        <v>28341052.286666699</v>
      </c>
      <c r="G32">
        <v>3</v>
      </c>
    </row>
    <row r="33" spans="1:8" x14ac:dyDescent="0.25">
      <c r="A33">
        <v>4</v>
      </c>
      <c r="B33" t="s">
        <v>11</v>
      </c>
      <c r="C33" t="s">
        <v>78</v>
      </c>
      <c r="D33" t="s">
        <v>79</v>
      </c>
      <c r="E33">
        <v>9300000</v>
      </c>
      <c r="F33">
        <v>9600000</v>
      </c>
      <c r="G33">
        <v>2</v>
      </c>
    </row>
    <row r="34" spans="1:8" x14ac:dyDescent="0.25">
      <c r="A34">
        <v>4</v>
      </c>
      <c r="B34" t="s">
        <v>11</v>
      </c>
      <c r="C34" t="s">
        <v>78</v>
      </c>
      <c r="D34" t="s">
        <v>79</v>
      </c>
      <c r="E34">
        <v>9293000</v>
      </c>
      <c r="F34">
        <v>9600000</v>
      </c>
      <c r="G34">
        <v>1</v>
      </c>
    </row>
    <row r="35" spans="1:8" x14ac:dyDescent="0.25">
      <c r="A35">
        <v>28</v>
      </c>
      <c r="B35" t="s">
        <v>11</v>
      </c>
      <c r="C35" t="s">
        <v>78</v>
      </c>
      <c r="D35" t="s">
        <v>79</v>
      </c>
      <c r="E35">
        <v>11618000</v>
      </c>
      <c r="F35">
        <v>11977648.439999999</v>
      </c>
      <c r="G35">
        <v>2</v>
      </c>
    </row>
    <row r="36" spans="1:8" x14ac:dyDescent="0.25">
      <c r="A36">
        <v>87</v>
      </c>
      <c r="B36" t="s">
        <v>11</v>
      </c>
      <c r="C36" t="s">
        <v>78</v>
      </c>
      <c r="D36" t="s">
        <v>79</v>
      </c>
      <c r="E36">
        <v>9300000</v>
      </c>
      <c r="F36">
        <v>9606024.2899999991</v>
      </c>
      <c r="G36">
        <v>1</v>
      </c>
    </row>
    <row r="37" spans="1:8" x14ac:dyDescent="0.25">
      <c r="A37">
        <v>93</v>
      </c>
      <c r="B37" t="s">
        <v>11</v>
      </c>
      <c r="C37" t="s">
        <v>78</v>
      </c>
      <c r="D37" t="s">
        <v>79</v>
      </c>
      <c r="E37">
        <v>9227000</v>
      </c>
      <c r="F37">
        <v>24505000</v>
      </c>
      <c r="G37">
        <v>1</v>
      </c>
    </row>
    <row r="38" spans="1:8" x14ac:dyDescent="0.25">
      <c r="A38">
        <v>93</v>
      </c>
      <c r="B38" t="s">
        <v>11</v>
      </c>
      <c r="C38" t="s">
        <v>78</v>
      </c>
      <c r="D38" t="s">
        <v>79</v>
      </c>
      <c r="E38">
        <v>9224500</v>
      </c>
      <c r="F38">
        <v>21945557.725000001</v>
      </c>
      <c r="G38">
        <v>2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8950000</v>
      </c>
      <c r="F39">
        <v>9161293.75</v>
      </c>
      <c r="G39">
        <v>1</v>
      </c>
    </row>
    <row r="40" spans="1:8" x14ac:dyDescent="0.25">
      <c r="A40">
        <v>22</v>
      </c>
      <c r="B40" t="s">
        <v>11</v>
      </c>
      <c r="C40" t="s">
        <v>78</v>
      </c>
      <c r="D40" t="s">
        <v>79</v>
      </c>
      <c r="E40">
        <v>9300000</v>
      </c>
      <c r="F40">
        <v>9893465.4700000007</v>
      </c>
      <c r="G40">
        <v>1</v>
      </c>
    </row>
    <row r="41" spans="1:8" x14ac:dyDescent="0.25">
      <c r="A41">
        <v>22</v>
      </c>
      <c r="B41" t="s">
        <v>11</v>
      </c>
      <c r="C41" t="s">
        <v>78</v>
      </c>
      <c r="D41" t="s">
        <v>79</v>
      </c>
      <c r="E41">
        <v>9277000</v>
      </c>
      <c r="F41">
        <v>18873732.734999999</v>
      </c>
      <c r="G41">
        <v>2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9273333.3333333302</v>
      </c>
      <c r="F42">
        <v>9608000</v>
      </c>
      <c r="G42">
        <v>3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7864500</v>
      </c>
      <c r="F43">
        <v>14585834.255000001</v>
      </c>
      <c r="G43">
        <v>6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6919500</v>
      </c>
      <c r="F44">
        <v>14427500</v>
      </c>
      <c r="G44">
        <v>4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9250333.3333333302</v>
      </c>
      <c r="F45">
        <v>14795000</v>
      </c>
      <c r="G45">
        <v>6</v>
      </c>
    </row>
    <row r="46" spans="1:8" x14ac:dyDescent="0.25">
      <c r="A46">
        <v>93</v>
      </c>
      <c r="B46" t="s">
        <v>86</v>
      </c>
      <c r="C46" t="s">
        <v>89</v>
      </c>
      <c r="D46" t="s">
        <v>89</v>
      </c>
      <c r="E46">
        <v>21751755.739999998</v>
      </c>
      <c r="F46">
        <v>21751755.739999998</v>
      </c>
      <c r="H46">
        <v>1</v>
      </c>
    </row>
    <row r="47" spans="1:8" x14ac:dyDescent="0.25">
      <c r="A47">
        <v>93</v>
      </c>
      <c r="B47" t="s">
        <v>86</v>
      </c>
      <c r="C47" t="s">
        <v>89</v>
      </c>
      <c r="D47" t="s">
        <v>89</v>
      </c>
      <c r="E47">
        <v>17912428.822500002</v>
      </c>
      <c r="F47">
        <v>18051537.899999999</v>
      </c>
      <c r="H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9036000</v>
      </c>
      <c r="F48">
        <v>18949037.645714302</v>
      </c>
      <c r="G48">
        <v>7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6320500</v>
      </c>
      <c r="F49">
        <v>15947250</v>
      </c>
      <c r="G49">
        <v>4</v>
      </c>
    </row>
    <row r="50" spans="1:8" x14ac:dyDescent="0.25">
      <c r="A50">
        <v>87</v>
      </c>
      <c r="B50" t="s">
        <v>86</v>
      </c>
      <c r="C50" t="s">
        <v>88</v>
      </c>
      <c r="D50" t="s">
        <v>91</v>
      </c>
      <c r="E50">
        <v>9214000</v>
      </c>
      <c r="F50">
        <v>19262679</v>
      </c>
      <c r="G50">
        <v>1</v>
      </c>
    </row>
    <row r="51" spans="1:8" x14ac:dyDescent="0.25">
      <c r="A51">
        <v>93</v>
      </c>
      <c r="B51" t="s">
        <v>86</v>
      </c>
      <c r="C51" t="s">
        <v>88</v>
      </c>
      <c r="D51" t="s">
        <v>91</v>
      </c>
      <c r="E51">
        <v>9300000</v>
      </c>
      <c r="F51">
        <v>9500000</v>
      </c>
      <c r="G51">
        <v>1</v>
      </c>
    </row>
    <row r="52" spans="1:8" x14ac:dyDescent="0.25">
      <c r="A52">
        <v>93</v>
      </c>
      <c r="B52" t="s">
        <v>86</v>
      </c>
      <c r="C52" t="s">
        <v>88</v>
      </c>
      <c r="D52" t="s">
        <v>91</v>
      </c>
      <c r="E52">
        <v>9247000</v>
      </c>
      <c r="F52">
        <v>22189661.510000002</v>
      </c>
      <c r="G52">
        <v>1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21627916.469999999</v>
      </c>
      <c r="F53">
        <v>21627916.469999999</v>
      </c>
      <c r="H53">
        <v>1</v>
      </c>
    </row>
    <row r="54" spans="1:8" x14ac:dyDescent="0.25">
      <c r="A54">
        <v>22</v>
      </c>
      <c r="B54" t="s">
        <v>86</v>
      </c>
      <c r="C54" t="s">
        <v>88</v>
      </c>
      <c r="D54" t="s">
        <v>91</v>
      </c>
      <c r="E54">
        <v>9188000</v>
      </c>
      <c r="F54">
        <v>26188000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66</v>
      </c>
      <c r="E55">
        <v>9192500</v>
      </c>
      <c r="F55">
        <v>9600000</v>
      </c>
      <c r="G55">
        <v>2</v>
      </c>
    </row>
    <row r="56" spans="1:8" x14ac:dyDescent="0.25">
      <c r="A56">
        <v>4</v>
      </c>
      <c r="B56" t="s">
        <v>86</v>
      </c>
      <c r="C56" t="s">
        <v>88</v>
      </c>
      <c r="D56" t="s">
        <v>66</v>
      </c>
      <c r="E56">
        <v>8815900</v>
      </c>
      <c r="F56">
        <v>11493000.029999999</v>
      </c>
      <c r="G56">
        <v>10</v>
      </c>
    </row>
    <row r="57" spans="1:8" x14ac:dyDescent="0.25">
      <c r="A57">
        <v>4</v>
      </c>
      <c r="B57" t="s">
        <v>86</v>
      </c>
      <c r="C57" t="s">
        <v>88</v>
      </c>
      <c r="D57" t="s">
        <v>66</v>
      </c>
      <c r="E57">
        <v>20473912.483333301</v>
      </c>
      <c r="F57">
        <v>20473912.483333301</v>
      </c>
      <c r="H57">
        <v>3</v>
      </c>
    </row>
    <row r="58" spans="1:8" x14ac:dyDescent="0.25">
      <c r="A58">
        <v>28</v>
      </c>
      <c r="B58" t="s">
        <v>86</v>
      </c>
      <c r="C58" t="s">
        <v>88</v>
      </c>
      <c r="D58" t="s">
        <v>66</v>
      </c>
      <c r="E58">
        <v>9300000</v>
      </c>
      <c r="F58">
        <v>9622407.6999999993</v>
      </c>
      <c r="G58">
        <v>1</v>
      </c>
    </row>
    <row r="59" spans="1:8" x14ac:dyDescent="0.25">
      <c r="A59">
        <v>87</v>
      </c>
      <c r="B59" t="s">
        <v>86</v>
      </c>
      <c r="C59" t="s">
        <v>88</v>
      </c>
      <c r="D59" t="s">
        <v>66</v>
      </c>
      <c r="E59">
        <v>9300000</v>
      </c>
      <c r="F59">
        <v>9606024.2899999991</v>
      </c>
      <c r="G59">
        <v>1</v>
      </c>
    </row>
    <row r="60" spans="1:8" x14ac:dyDescent="0.25">
      <c r="A60">
        <v>93</v>
      </c>
      <c r="B60" t="s">
        <v>86</v>
      </c>
      <c r="C60" t="s">
        <v>88</v>
      </c>
      <c r="D60" t="s">
        <v>66</v>
      </c>
      <c r="E60">
        <v>9300000</v>
      </c>
      <c r="F60">
        <v>9550000</v>
      </c>
      <c r="G60">
        <v>1</v>
      </c>
    </row>
    <row r="61" spans="1:8" x14ac:dyDescent="0.25">
      <c r="A61">
        <v>93</v>
      </c>
      <c r="B61" t="s">
        <v>86</v>
      </c>
      <c r="C61" t="s">
        <v>88</v>
      </c>
      <c r="D61" t="s">
        <v>66</v>
      </c>
      <c r="E61">
        <v>17817334.885000002</v>
      </c>
      <c r="F61">
        <v>17850386.98</v>
      </c>
      <c r="H61">
        <v>2</v>
      </c>
    </row>
    <row r="62" spans="1:8" x14ac:dyDescent="0.25">
      <c r="A62">
        <v>93</v>
      </c>
      <c r="B62" t="s">
        <v>86</v>
      </c>
      <c r="C62" t="s">
        <v>88</v>
      </c>
      <c r="D62" t="s">
        <v>66</v>
      </c>
      <c r="E62">
        <v>18634694.998333301</v>
      </c>
      <c r="F62">
        <v>18741238.57</v>
      </c>
      <c r="H62">
        <v>6</v>
      </c>
    </row>
    <row r="63" spans="1:8" x14ac:dyDescent="0.25">
      <c r="A63">
        <v>4</v>
      </c>
      <c r="B63" t="s">
        <v>86</v>
      </c>
      <c r="C63" t="s">
        <v>88</v>
      </c>
      <c r="D63" t="s">
        <v>75</v>
      </c>
      <c r="E63">
        <v>10122000</v>
      </c>
      <c r="F63">
        <v>10503600</v>
      </c>
      <c r="G63">
        <v>5</v>
      </c>
    </row>
    <row r="64" spans="1:8" x14ac:dyDescent="0.25">
      <c r="A64">
        <v>4</v>
      </c>
      <c r="B64" t="s">
        <v>86</v>
      </c>
      <c r="C64" t="s">
        <v>88</v>
      </c>
      <c r="D64" t="s">
        <v>75</v>
      </c>
      <c r="E64">
        <v>9000000</v>
      </c>
      <c r="F64">
        <v>9357250</v>
      </c>
      <c r="G64">
        <v>4</v>
      </c>
    </row>
    <row r="65" spans="1:8" x14ac:dyDescent="0.25">
      <c r="A65">
        <v>4</v>
      </c>
      <c r="B65" t="s">
        <v>86</v>
      </c>
      <c r="C65" t="s">
        <v>88</v>
      </c>
      <c r="D65" t="s">
        <v>75</v>
      </c>
      <c r="E65">
        <v>20628426.175000001</v>
      </c>
      <c r="F65">
        <v>20650983.239999998</v>
      </c>
      <c r="H65">
        <v>2</v>
      </c>
    </row>
    <row r="66" spans="1:8" x14ac:dyDescent="0.25">
      <c r="A66">
        <v>87</v>
      </c>
      <c r="B66" t="s">
        <v>86</v>
      </c>
      <c r="C66" t="s">
        <v>88</v>
      </c>
      <c r="D66" t="s">
        <v>75</v>
      </c>
      <c r="E66">
        <v>9300000</v>
      </c>
      <c r="F66">
        <v>9606024.2899999991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75</v>
      </c>
      <c r="E67">
        <v>9300000</v>
      </c>
      <c r="F67">
        <v>9500000</v>
      </c>
      <c r="G67">
        <v>1</v>
      </c>
    </row>
    <row r="68" spans="1:8" x14ac:dyDescent="0.25">
      <c r="A68">
        <v>93</v>
      </c>
      <c r="B68" t="s">
        <v>86</v>
      </c>
      <c r="C68" t="s">
        <v>88</v>
      </c>
      <c r="D68" t="s">
        <v>75</v>
      </c>
      <c r="E68">
        <v>19302423.25</v>
      </c>
      <c r="F68">
        <v>19302423.25</v>
      </c>
      <c r="H68">
        <v>1</v>
      </c>
    </row>
    <row r="69" spans="1:8" x14ac:dyDescent="0.25">
      <c r="A69">
        <v>93</v>
      </c>
      <c r="B69" t="s">
        <v>86</v>
      </c>
      <c r="C69" t="s">
        <v>88</v>
      </c>
      <c r="D69" t="s">
        <v>75</v>
      </c>
      <c r="E69">
        <v>19912518.004999999</v>
      </c>
      <c r="F69">
        <v>19992200.559999999</v>
      </c>
      <c r="H69">
        <v>2</v>
      </c>
    </row>
    <row r="70" spans="1:8" x14ac:dyDescent="0.25">
      <c r="A70">
        <v>116</v>
      </c>
      <c r="B70" t="s">
        <v>86</v>
      </c>
      <c r="C70" t="s">
        <v>88</v>
      </c>
      <c r="D70" t="s">
        <v>75</v>
      </c>
      <c r="E70">
        <v>19465320.449999999</v>
      </c>
      <c r="F70">
        <v>19690640.899999999</v>
      </c>
      <c r="H70">
        <v>1</v>
      </c>
    </row>
    <row r="71" spans="1:8" x14ac:dyDescent="0.25">
      <c r="A71">
        <v>32</v>
      </c>
      <c r="B71" t="s">
        <v>86</v>
      </c>
      <c r="C71" t="s">
        <v>88</v>
      </c>
      <c r="D71" t="s">
        <v>75</v>
      </c>
      <c r="E71">
        <v>19133070.440000001</v>
      </c>
      <c r="F71">
        <v>19133070.440000001</v>
      </c>
      <c r="H71">
        <v>1</v>
      </c>
    </row>
    <row r="72" spans="1:8" x14ac:dyDescent="0.25">
      <c r="A72">
        <v>117</v>
      </c>
      <c r="B72" t="s">
        <v>86</v>
      </c>
      <c r="C72" t="s">
        <v>88</v>
      </c>
      <c r="D72" t="s">
        <v>75</v>
      </c>
      <c r="E72">
        <v>9290000</v>
      </c>
      <c r="F72">
        <v>9511293.75</v>
      </c>
      <c r="G72">
        <v>2</v>
      </c>
    </row>
    <row r="73" spans="1:8" x14ac:dyDescent="0.25">
      <c r="A73">
        <v>105</v>
      </c>
      <c r="B73" t="s">
        <v>86</v>
      </c>
      <c r="C73" t="s">
        <v>88</v>
      </c>
      <c r="D73" t="s">
        <v>75</v>
      </c>
      <c r="E73">
        <v>19277614.969999999</v>
      </c>
      <c r="F73">
        <v>19277614.969999999</v>
      </c>
      <c r="H73">
        <v>1</v>
      </c>
    </row>
    <row r="74" spans="1:8" x14ac:dyDescent="0.25">
      <c r="A74">
        <v>4</v>
      </c>
      <c r="B74" t="s">
        <v>64</v>
      </c>
      <c r="C74" t="s">
        <v>74</v>
      </c>
      <c r="D74" t="s">
        <v>81</v>
      </c>
      <c r="E74">
        <v>9300000</v>
      </c>
      <c r="F74">
        <v>9600000</v>
      </c>
      <c r="G74">
        <v>1</v>
      </c>
    </row>
    <row r="75" spans="1:8" x14ac:dyDescent="0.25">
      <c r="A75">
        <v>28</v>
      </c>
      <c r="B75" t="s">
        <v>64</v>
      </c>
      <c r="C75" t="s">
        <v>74</v>
      </c>
      <c r="D75" t="s">
        <v>81</v>
      </c>
      <c r="E75">
        <v>9024500</v>
      </c>
      <c r="F75">
        <v>10968025.380000001</v>
      </c>
      <c r="G75">
        <v>2</v>
      </c>
    </row>
    <row r="76" spans="1:8" x14ac:dyDescent="0.25">
      <c r="A76">
        <v>28</v>
      </c>
      <c r="B76" t="s">
        <v>64</v>
      </c>
      <c r="C76" t="s">
        <v>74</v>
      </c>
      <c r="D76" t="s">
        <v>81</v>
      </c>
      <c r="E76">
        <v>6975000</v>
      </c>
      <c r="F76">
        <v>9592933.1475000009</v>
      </c>
      <c r="G76">
        <v>4</v>
      </c>
    </row>
    <row r="77" spans="1:8" x14ac:dyDescent="0.25">
      <c r="A77">
        <v>87</v>
      </c>
      <c r="B77" t="s">
        <v>64</v>
      </c>
      <c r="C77" t="s">
        <v>74</v>
      </c>
      <c r="D77" t="s">
        <v>81</v>
      </c>
      <c r="E77">
        <v>9185000</v>
      </c>
      <c r="F77">
        <v>16902815.109999999</v>
      </c>
      <c r="G77">
        <v>2</v>
      </c>
    </row>
    <row r="78" spans="1:8" x14ac:dyDescent="0.25">
      <c r="A78">
        <v>88</v>
      </c>
      <c r="B78" t="s">
        <v>64</v>
      </c>
      <c r="C78" t="s">
        <v>74</v>
      </c>
      <c r="D78" t="s">
        <v>81</v>
      </c>
      <c r="E78">
        <v>9270000</v>
      </c>
      <c r="F78">
        <v>9658638.8249999993</v>
      </c>
      <c r="G78">
        <v>2</v>
      </c>
    </row>
    <row r="79" spans="1:8" x14ac:dyDescent="0.25">
      <c r="A79">
        <v>88</v>
      </c>
      <c r="B79" t="s">
        <v>64</v>
      </c>
      <c r="C79" t="s">
        <v>74</v>
      </c>
      <c r="D79" t="s">
        <v>81</v>
      </c>
      <c r="E79">
        <v>9958285.7142857108</v>
      </c>
      <c r="F79">
        <v>10323707.5585714</v>
      </c>
      <c r="G79">
        <v>7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19492978.225000001</v>
      </c>
      <c r="F80">
        <v>19655983.094999999</v>
      </c>
      <c r="H80">
        <v>2</v>
      </c>
    </row>
    <row r="81" spans="1:8" x14ac:dyDescent="0.25">
      <c r="A81">
        <v>96</v>
      </c>
      <c r="B81" t="s">
        <v>64</v>
      </c>
      <c r="C81" t="s">
        <v>74</v>
      </c>
      <c r="D81" t="s">
        <v>81</v>
      </c>
      <c r="E81">
        <v>7448000</v>
      </c>
      <c r="F81">
        <v>10072006.449999999</v>
      </c>
      <c r="G81">
        <v>1</v>
      </c>
    </row>
    <row r="82" spans="1:8" x14ac:dyDescent="0.25">
      <c r="A82">
        <v>105</v>
      </c>
      <c r="B82" t="s">
        <v>64</v>
      </c>
      <c r="C82" t="s">
        <v>74</v>
      </c>
      <c r="D82" t="s">
        <v>81</v>
      </c>
      <c r="E82">
        <v>9227000</v>
      </c>
      <c r="F82">
        <v>9599973.5399999991</v>
      </c>
      <c r="G82">
        <v>1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7699000</v>
      </c>
      <c r="F83">
        <v>9600000</v>
      </c>
      <c r="G83">
        <v>1</v>
      </c>
    </row>
    <row r="84" spans="1:8" x14ac:dyDescent="0.25">
      <c r="A84">
        <v>4</v>
      </c>
      <c r="B84" t="s">
        <v>11</v>
      </c>
      <c r="C84" t="s">
        <v>85</v>
      </c>
      <c r="D84" t="s">
        <v>277</v>
      </c>
      <c r="E84">
        <v>9300000</v>
      </c>
      <c r="F84">
        <v>9600000</v>
      </c>
      <c r="G84">
        <v>1</v>
      </c>
    </row>
    <row r="85" spans="1:8" x14ac:dyDescent="0.25">
      <c r="A85">
        <v>28</v>
      </c>
      <c r="B85" t="s">
        <v>11</v>
      </c>
      <c r="C85" t="s">
        <v>85</v>
      </c>
      <c r="D85" t="s">
        <v>277</v>
      </c>
      <c r="E85">
        <v>9300000</v>
      </c>
      <c r="F85">
        <v>9606025.0299999993</v>
      </c>
      <c r="G85">
        <v>1</v>
      </c>
    </row>
    <row r="86" spans="1:8" x14ac:dyDescent="0.25">
      <c r="A86">
        <v>116</v>
      </c>
      <c r="B86" t="s">
        <v>11</v>
      </c>
      <c r="C86" t="s">
        <v>85</v>
      </c>
      <c r="D86" t="s">
        <v>277</v>
      </c>
      <c r="E86">
        <v>14930148.82</v>
      </c>
      <c r="F86">
        <v>15160297.640000001</v>
      </c>
      <c r="H86">
        <v>1</v>
      </c>
    </row>
    <row r="87" spans="1:8" x14ac:dyDescent="0.25">
      <c r="A87">
        <v>117</v>
      </c>
      <c r="B87" t="s">
        <v>11</v>
      </c>
      <c r="C87" t="s">
        <v>85</v>
      </c>
      <c r="D87" t="s">
        <v>277</v>
      </c>
      <c r="E87">
        <v>9253500</v>
      </c>
      <c r="F87">
        <v>9511293.75</v>
      </c>
      <c r="G87">
        <v>2</v>
      </c>
    </row>
    <row r="88" spans="1:8" x14ac:dyDescent="0.25">
      <c r="A88">
        <v>28</v>
      </c>
      <c r="B88" t="s">
        <v>11</v>
      </c>
      <c r="C88" t="s">
        <v>278</v>
      </c>
      <c r="D88" t="s">
        <v>278</v>
      </c>
      <c r="E88">
        <v>9300000</v>
      </c>
      <c r="F88">
        <v>9606025.0299999993</v>
      </c>
      <c r="G88">
        <v>1</v>
      </c>
    </row>
    <row r="89" spans="1:8" x14ac:dyDescent="0.25">
      <c r="A89">
        <v>87</v>
      </c>
      <c r="B89" t="s">
        <v>11</v>
      </c>
      <c r="C89" t="s">
        <v>278</v>
      </c>
      <c r="D89" t="s">
        <v>278</v>
      </c>
      <c r="E89">
        <v>9300000</v>
      </c>
      <c r="F89">
        <v>9410581.6699999999</v>
      </c>
      <c r="G89">
        <v>2</v>
      </c>
    </row>
    <row r="90" spans="1:8" x14ac:dyDescent="0.25">
      <c r="A90">
        <v>93</v>
      </c>
      <c r="B90" t="s">
        <v>11</v>
      </c>
      <c r="C90" t="s">
        <v>278</v>
      </c>
      <c r="D90" t="s">
        <v>278</v>
      </c>
      <c r="E90">
        <v>9300000</v>
      </c>
      <c r="F90">
        <v>9550000</v>
      </c>
      <c r="G90">
        <v>1</v>
      </c>
    </row>
    <row r="91" spans="1:8" x14ac:dyDescent="0.25">
      <c r="A91">
        <v>27</v>
      </c>
      <c r="B91" t="s">
        <v>11</v>
      </c>
      <c r="C91" t="s">
        <v>278</v>
      </c>
      <c r="D91" t="s">
        <v>278</v>
      </c>
      <c r="E91">
        <v>8833000</v>
      </c>
      <c r="F91">
        <v>17854000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9208000</v>
      </c>
      <c r="F92">
        <v>9511293.75</v>
      </c>
      <c r="G92">
        <v>1</v>
      </c>
    </row>
    <row r="93" spans="1:8" x14ac:dyDescent="0.25">
      <c r="A93">
        <v>121</v>
      </c>
      <c r="B93" t="s">
        <v>11</v>
      </c>
      <c r="C93" t="s">
        <v>278</v>
      </c>
      <c r="D93" t="s">
        <v>278</v>
      </c>
      <c r="E93">
        <v>9300000</v>
      </c>
      <c r="F93">
        <v>9645157.5</v>
      </c>
      <c r="G93">
        <v>1</v>
      </c>
    </row>
    <row r="94" spans="1:8" x14ac:dyDescent="0.25">
      <c r="A94">
        <v>105</v>
      </c>
      <c r="B94" t="s">
        <v>11</v>
      </c>
      <c r="C94" t="s">
        <v>278</v>
      </c>
      <c r="D94" t="s">
        <v>278</v>
      </c>
      <c r="E94">
        <v>9300000</v>
      </c>
      <c r="F94">
        <v>9599973.5399999991</v>
      </c>
      <c r="G94">
        <v>2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9262166.6666666698</v>
      </c>
      <c r="F95">
        <v>9857500</v>
      </c>
      <c r="G95">
        <v>12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9249000</v>
      </c>
      <c r="F96">
        <v>9600000</v>
      </c>
      <c r="G96">
        <v>4</v>
      </c>
    </row>
    <row r="97" spans="1:8" x14ac:dyDescent="0.25">
      <c r="A97">
        <v>14</v>
      </c>
      <c r="B97" t="s">
        <v>13</v>
      </c>
      <c r="C97" t="s">
        <v>87</v>
      </c>
      <c r="D97" t="s">
        <v>281</v>
      </c>
      <c r="E97">
        <v>20152761.300000001</v>
      </c>
      <c r="F97">
        <v>20203068.109999999</v>
      </c>
      <c r="H97">
        <v>2</v>
      </c>
    </row>
    <row r="98" spans="1:8" x14ac:dyDescent="0.25">
      <c r="A98">
        <v>14</v>
      </c>
      <c r="B98" t="s">
        <v>13</v>
      </c>
      <c r="C98" t="s">
        <v>87</v>
      </c>
      <c r="D98" t="s">
        <v>281</v>
      </c>
      <c r="E98">
        <v>25420317.23</v>
      </c>
      <c r="F98">
        <v>25600453.18</v>
      </c>
      <c r="H98">
        <v>1</v>
      </c>
    </row>
    <row r="99" spans="1:8" x14ac:dyDescent="0.25">
      <c r="A99">
        <v>28</v>
      </c>
      <c r="B99" t="s">
        <v>13</v>
      </c>
      <c r="C99" t="s">
        <v>87</v>
      </c>
      <c r="D99" t="s">
        <v>281</v>
      </c>
      <c r="E99">
        <v>9182000</v>
      </c>
      <c r="F99">
        <v>9604691.6300000008</v>
      </c>
      <c r="G99">
        <v>1</v>
      </c>
    </row>
    <row r="100" spans="1:8" x14ac:dyDescent="0.25">
      <c r="A100">
        <v>28</v>
      </c>
      <c r="B100" t="s">
        <v>13</v>
      </c>
      <c r="C100" t="s">
        <v>87</v>
      </c>
      <c r="D100" t="s">
        <v>281</v>
      </c>
      <c r="E100">
        <v>9300000</v>
      </c>
      <c r="F100">
        <v>9571842.5299999993</v>
      </c>
      <c r="G100">
        <v>1</v>
      </c>
    </row>
    <row r="101" spans="1:8" x14ac:dyDescent="0.25">
      <c r="A101">
        <v>87</v>
      </c>
      <c r="B101" t="s">
        <v>13</v>
      </c>
      <c r="C101" t="s">
        <v>87</v>
      </c>
      <c r="D101" t="s">
        <v>281</v>
      </c>
      <c r="E101">
        <v>27343096.25</v>
      </c>
      <c r="F101">
        <v>27490137.5</v>
      </c>
      <c r="H101">
        <v>1</v>
      </c>
    </row>
    <row r="102" spans="1:8" x14ac:dyDescent="0.25">
      <c r="A102">
        <v>93</v>
      </c>
      <c r="B102" t="s">
        <v>13</v>
      </c>
      <c r="C102" t="s">
        <v>87</v>
      </c>
      <c r="D102" t="s">
        <v>281</v>
      </c>
      <c r="E102">
        <v>7028000</v>
      </c>
      <c r="F102">
        <v>30550000</v>
      </c>
      <c r="G102">
        <v>1</v>
      </c>
    </row>
    <row r="103" spans="1:8" x14ac:dyDescent="0.25">
      <c r="A103">
        <v>93</v>
      </c>
      <c r="B103" t="s">
        <v>13</v>
      </c>
      <c r="C103" t="s">
        <v>87</v>
      </c>
      <c r="D103" t="s">
        <v>281</v>
      </c>
      <c r="E103">
        <v>10823333.3333333</v>
      </c>
      <c r="F103">
        <v>13583333.3333333</v>
      </c>
      <c r="G103">
        <v>3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16904137.23</v>
      </c>
      <c r="F104">
        <v>17075702.844999999</v>
      </c>
      <c r="H104">
        <v>2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19626593.313333299</v>
      </c>
      <c r="F105">
        <v>19704161.510000002</v>
      </c>
      <c r="H105">
        <v>6</v>
      </c>
    </row>
    <row r="106" spans="1:8" x14ac:dyDescent="0.25">
      <c r="A106">
        <v>32</v>
      </c>
      <c r="B106" t="s">
        <v>13</v>
      </c>
      <c r="C106" t="s">
        <v>87</v>
      </c>
      <c r="D106" t="s">
        <v>281</v>
      </c>
      <c r="E106">
        <v>9300000</v>
      </c>
      <c r="F106">
        <v>9586264.25</v>
      </c>
      <c r="G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9158333.3333333302</v>
      </c>
      <c r="F107">
        <v>11281244.5</v>
      </c>
      <c r="G107">
        <v>3</v>
      </c>
    </row>
    <row r="108" spans="1:8" x14ac:dyDescent="0.25">
      <c r="A108">
        <v>101</v>
      </c>
      <c r="B108" t="s">
        <v>13</v>
      </c>
      <c r="C108" t="s">
        <v>87</v>
      </c>
      <c r="D108" t="s">
        <v>281</v>
      </c>
      <c r="E108">
        <v>9300000</v>
      </c>
      <c r="F108">
        <v>9557000</v>
      </c>
      <c r="G108">
        <v>1</v>
      </c>
    </row>
    <row r="109" spans="1:8" x14ac:dyDescent="0.25">
      <c r="A109">
        <v>22</v>
      </c>
      <c r="B109" t="s">
        <v>13</v>
      </c>
      <c r="C109" t="s">
        <v>87</v>
      </c>
      <c r="D109" t="s">
        <v>281</v>
      </c>
      <c r="E109">
        <v>9267000</v>
      </c>
      <c r="F109">
        <v>13571000</v>
      </c>
      <c r="G109">
        <v>1</v>
      </c>
    </row>
    <row r="110" spans="1:8" x14ac:dyDescent="0.25">
      <c r="A110">
        <v>96</v>
      </c>
      <c r="B110" t="s">
        <v>13</v>
      </c>
      <c r="C110" t="s">
        <v>87</v>
      </c>
      <c r="D110" t="s">
        <v>281</v>
      </c>
      <c r="E110">
        <v>9300000</v>
      </c>
      <c r="F110">
        <v>9706302.7550000008</v>
      </c>
      <c r="G110">
        <v>2</v>
      </c>
    </row>
    <row r="111" spans="1:8" x14ac:dyDescent="0.25">
      <c r="A111">
        <v>93</v>
      </c>
      <c r="B111" t="s">
        <v>11</v>
      </c>
      <c r="C111" t="s">
        <v>70</v>
      </c>
      <c r="D111" t="s">
        <v>284</v>
      </c>
      <c r="E111">
        <v>8539000</v>
      </c>
      <c r="F111">
        <v>14789435.560000001</v>
      </c>
      <c r="G111">
        <v>1</v>
      </c>
    </row>
    <row r="112" spans="1:8" x14ac:dyDescent="0.25">
      <c r="A112">
        <v>93</v>
      </c>
      <c r="B112" t="s">
        <v>11</v>
      </c>
      <c r="C112" t="s">
        <v>85</v>
      </c>
      <c r="D112" t="s">
        <v>284</v>
      </c>
      <c r="E112">
        <v>9260000</v>
      </c>
      <c r="F112">
        <v>12988960.99</v>
      </c>
      <c r="G112">
        <v>1</v>
      </c>
    </row>
    <row r="113" spans="1:8" x14ac:dyDescent="0.25">
      <c r="A113">
        <v>93</v>
      </c>
      <c r="B113" t="s">
        <v>11</v>
      </c>
      <c r="C113" t="s">
        <v>85</v>
      </c>
      <c r="D113" t="s">
        <v>284</v>
      </c>
      <c r="E113">
        <v>9247000</v>
      </c>
      <c r="F113">
        <v>9600000</v>
      </c>
      <c r="G113">
        <v>1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13950000</v>
      </c>
      <c r="F114">
        <v>14362517</v>
      </c>
      <c r="G114">
        <v>1</v>
      </c>
    </row>
    <row r="115" spans="1:8" x14ac:dyDescent="0.25">
      <c r="A115">
        <v>117</v>
      </c>
      <c r="B115" t="s">
        <v>11</v>
      </c>
      <c r="C115" t="s">
        <v>85</v>
      </c>
      <c r="D115" t="s">
        <v>284</v>
      </c>
      <c r="E115">
        <v>9234000</v>
      </c>
      <c r="F115">
        <v>9511293.75</v>
      </c>
      <c r="G115">
        <v>1</v>
      </c>
    </row>
    <row r="116" spans="1:8" x14ac:dyDescent="0.25">
      <c r="A116">
        <v>117</v>
      </c>
      <c r="B116" t="s">
        <v>11</v>
      </c>
      <c r="C116" t="s">
        <v>85</v>
      </c>
      <c r="D116" t="s">
        <v>284</v>
      </c>
      <c r="E116">
        <v>9267000</v>
      </c>
      <c r="F116">
        <v>9511293.75</v>
      </c>
      <c r="G116">
        <v>1</v>
      </c>
    </row>
    <row r="117" spans="1:8" x14ac:dyDescent="0.25">
      <c r="A117">
        <v>93</v>
      </c>
      <c r="B117" t="s">
        <v>64</v>
      </c>
      <c r="C117" t="s">
        <v>329</v>
      </c>
      <c r="D117" t="s">
        <v>284</v>
      </c>
      <c r="E117">
        <v>8917000</v>
      </c>
      <c r="F117">
        <v>35400000</v>
      </c>
      <c r="G117">
        <v>1</v>
      </c>
    </row>
    <row r="118" spans="1:8" x14ac:dyDescent="0.25">
      <c r="A118">
        <v>116</v>
      </c>
      <c r="B118" t="s">
        <v>11</v>
      </c>
      <c r="C118" t="s">
        <v>11</v>
      </c>
      <c r="D118" t="s">
        <v>284</v>
      </c>
      <c r="E118">
        <v>9300000</v>
      </c>
      <c r="F118">
        <v>9466708.0800000001</v>
      </c>
      <c r="G118">
        <v>1</v>
      </c>
    </row>
    <row r="119" spans="1:8" x14ac:dyDescent="0.25">
      <c r="A119">
        <v>117</v>
      </c>
      <c r="B119" t="s">
        <v>12</v>
      </c>
      <c r="C119" t="s">
        <v>386</v>
      </c>
      <c r="D119" t="s">
        <v>284</v>
      </c>
      <c r="E119">
        <v>9300000</v>
      </c>
      <c r="F119">
        <v>9511293.75</v>
      </c>
      <c r="G119">
        <v>1</v>
      </c>
    </row>
    <row r="120" spans="1:8" x14ac:dyDescent="0.25">
      <c r="A120">
        <v>92</v>
      </c>
      <c r="B120" t="s">
        <v>84</v>
      </c>
      <c r="C120" t="s">
        <v>431</v>
      </c>
      <c r="D120" t="s">
        <v>284</v>
      </c>
      <c r="E120">
        <v>9300000</v>
      </c>
      <c r="F120">
        <v>9523000</v>
      </c>
      <c r="G120">
        <v>1</v>
      </c>
    </row>
    <row r="121" spans="1:8" x14ac:dyDescent="0.25">
      <c r="A121">
        <v>88</v>
      </c>
      <c r="B121" t="s">
        <v>84</v>
      </c>
      <c r="C121" t="s">
        <v>453</v>
      </c>
      <c r="D121" t="s">
        <v>284</v>
      </c>
      <c r="E121">
        <v>14321328.35</v>
      </c>
      <c r="F121">
        <v>14459040.5</v>
      </c>
      <c r="H121">
        <v>1</v>
      </c>
    </row>
    <row r="122" spans="1:8" x14ac:dyDescent="0.25">
      <c r="A122">
        <v>4</v>
      </c>
      <c r="B122" t="s">
        <v>64</v>
      </c>
      <c r="C122" t="s">
        <v>80</v>
      </c>
      <c r="D122" t="s">
        <v>285</v>
      </c>
      <c r="E122">
        <v>9260000</v>
      </c>
      <c r="F122">
        <v>9600000</v>
      </c>
      <c r="G122">
        <v>1</v>
      </c>
    </row>
    <row r="123" spans="1:8" x14ac:dyDescent="0.25">
      <c r="A123">
        <v>4</v>
      </c>
      <c r="B123" t="s">
        <v>64</v>
      </c>
      <c r="C123" t="s">
        <v>80</v>
      </c>
      <c r="D123" t="s">
        <v>285</v>
      </c>
      <c r="E123">
        <v>8020750</v>
      </c>
      <c r="F123">
        <v>11960631.045</v>
      </c>
      <c r="G123">
        <v>4</v>
      </c>
    </row>
    <row r="124" spans="1:8" x14ac:dyDescent="0.25">
      <c r="A124">
        <v>4</v>
      </c>
      <c r="B124" t="s">
        <v>64</v>
      </c>
      <c r="C124" t="s">
        <v>80</v>
      </c>
      <c r="D124" t="s">
        <v>285</v>
      </c>
      <c r="E124">
        <v>21128059.75</v>
      </c>
      <c r="F124">
        <v>21128059.75</v>
      </c>
      <c r="H124">
        <v>1</v>
      </c>
    </row>
    <row r="125" spans="1:8" x14ac:dyDescent="0.25">
      <c r="A125">
        <v>28</v>
      </c>
      <c r="B125" t="s">
        <v>64</v>
      </c>
      <c r="C125" t="s">
        <v>80</v>
      </c>
      <c r="D125" t="s">
        <v>285</v>
      </c>
      <c r="E125">
        <v>9300000</v>
      </c>
      <c r="F125">
        <v>9571842.5299999993</v>
      </c>
      <c r="G125">
        <v>1</v>
      </c>
    </row>
    <row r="126" spans="1:8" x14ac:dyDescent="0.25">
      <c r="A126">
        <v>87</v>
      </c>
      <c r="B126" t="s">
        <v>64</v>
      </c>
      <c r="C126" t="s">
        <v>80</v>
      </c>
      <c r="D126" t="s">
        <v>285</v>
      </c>
      <c r="E126">
        <v>9300000</v>
      </c>
      <c r="F126">
        <v>9410581.6999999993</v>
      </c>
      <c r="G126">
        <v>1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9085000</v>
      </c>
      <c r="F127">
        <v>24150000</v>
      </c>
      <c r="G127">
        <v>1</v>
      </c>
    </row>
    <row r="128" spans="1:8" x14ac:dyDescent="0.25">
      <c r="A128">
        <v>88</v>
      </c>
      <c r="B128" t="s">
        <v>64</v>
      </c>
      <c r="C128" t="s">
        <v>80</v>
      </c>
      <c r="D128" t="s">
        <v>285</v>
      </c>
      <c r="E128">
        <v>11625000</v>
      </c>
      <c r="F128">
        <v>12200049.845000001</v>
      </c>
      <c r="G128">
        <v>2</v>
      </c>
    </row>
    <row r="129" spans="1:8" x14ac:dyDescent="0.25">
      <c r="A129">
        <v>88</v>
      </c>
      <c r="B129" t="s">
        <v>64</v>
      </c>
      <c r="C129" t="s">
        <v>80</v>
      </c>
      <c r="D129" t="s">
        <v>285</v>
      </c>
      <c r="E129">
        <v>9300000</v>
      </c>
      <c r="F129">
        <v>9709426.5099999998</v>
      </c>
      <c r="G129">
        <v>1</v>
      </c>
    </row>
    <row r="130" spans="1:8" x14ac:dyDescent="0.25">
      <c r="A130">
        <v>88</v>
      </c>
      <c r="B130" t="s">
        <v>64</v>
      </c>
      <c r="C130" t="s">
        <v>80</v>
      </c>
      <c r="D130" t="s">
        <v>285</v>
      </c>
      <c r="E130">
        <v>20787241.052499998</v>
      </c>
      <c r="F130">
        <v>20930831.2225</v>
      </c>
      <c r="H130">
        <v>4</v>
      </c>
    </row>
    <row r="131" spans="1:8" x14ac:dyDescent="0.25">
      <c r="A131">
        <v>88</v>
      </c>
      <c r="B131" t="s">
        <v>64</v>
      </c>
      <c r="C131" t="s">
        <v>80</v>
      </c>
      <c r="D131" t="s">
        <v>285</v>
      </c>
      <c r="E131">
        <v>20326855.75</v>
      </c>
      <c r="F131">
        <v>20355739.504999999</v>
      </c>
      <c r="H131">
        <v>2</v>
      </c>
    </row>
    <row r="132" spans="1:8" x14ac:dyDescent="0.25">
      <c r="A132">
        <v>105</v>
      </c>
      <c r="B132" t="s">
        <v>64</v>
      </c>
      <c r="C132" t="s">
        <v>80</v>
      </c>
      <c r="D132" t="s">
        <v>285</v>
      </c>
      <c r="E132">
        <v>9263500</v>
      </c>
      <c r="F132">
        <v>9599973.5399999991</v>
      </c>
      <c r="G132">
        <v>2</v>
      </c>
    </row>
    <row r="133" spans="1:8" x14ac:dyDescent="0.25">
      <c r="A133">
        <v>4</v>
      </c>
      <c r="B133" t="s">
        <v>86</v>
      </c>
      <c r="C133" t="s">
        <v>89</v>
      </c>
      <c r="D133" t="s">
        <v>288</v>
      </c>
      <c r="E133">
        <v>9263500</v>
      </c>
      <c r="F133">
        <v>9600000</v>
      </c>
      <c r="G133">
        <v>2</v>
      </c>
    </row>
    <row r="134" spans="1:8" x14ac:dyDescent="0.25">
      <c r="A134">
        <v>4</v>
      </c>
      <c r="B134" t="s">
        <v>86</v>
      </c>
      <c r="C134" t="s">
        <v>89</v>
      </c>
      <c r="D134" t="s">
        <v>288</v>
      </c>
      <c r="E134">
        <v>9300000</v>
      </c>
      <c r="F134">
        <v>9600000</v>
      </c>
      <c r="G134">
        <v>3</v>
      </c>
    </row>
    <row r="135" spans="1:8" x14ac:dyDescent="0.25">
      <c r="A135">
        <v>93</v>
      </c>
      <c r="B135" t="s">
        <v>86</v>
      </c>
      <c r="C135" t="s">
        <v>89</v>
      </c>
      <c r="D135" t="s">
        <v>288</v>
      </c>
      <c r="E135">
        <v>9299500</v>
      </c>
      <c r="F135">
        <v>9599977.5950000007</v>
      </c>
      <c r="G135">
        <v>2</v>
      </c>
    </row>
    <row r="136" spans="1:8" x14ac:dyDescent="0.25">
      <c r="A136">
        <v>93</v>
      </c>
      <c r="B136" t="s">
        <v>86</v>
      </c>
      <c r="C136" t="s">
        <v>89</v>
      </c>
      <c r="D136" t="s">
        <v>288</v>
      </c>
      <c r="E136">
        <v>21354209.129999999</v>
      </c>
      <c r="F136">
        <v>21420787.920000002</v>
      </c>
      <c r="H136">
        <v>1</v>
      </c>
    </row>
    <row r="137" spans="1:8" x14ac:dyDescent="0.25">
      <c r="A137">
        <v>28</v>
      </c>
      <c r="B137" t="s">
        <v>13</v>
      </c>
      <c r="C137" t="s">
        <v>87</v>
      </c>
      <c r="D137" t="s">
        <v>293</v>
      </c>
      <c r="E137">
        <v>9286000</v>
      </c>
      <c r="F137">
        <v>9605866.8300000001</v>
      </c>
      <c r="G137">
        <v>1</v>
      </c>
    </row>
    <row r="138" spans="1:8" x14ac:dyDescent="0.25">
      <c r="A138">
        <v>28</v>
      </c>
      <c r="B138" t="s">
        <v>13</v>
      </c>
      <c r="C138" t="s">
        <v>87</v>
      </c>
      <c r="D138" t="s">
        <v>293</v>
      </c>
      <c r="E138">
        <v>9300000</v>
      </c>
      <c r="F138">
        <v>9606025.0299999993</v>
      </c>
      <c r="G138">
        <v>1</v>
      </c>
    </row>
    <row r="139" spans="1:8" x14ac:dyDescent="0.25">
      <c r="A139">
        <v>87</v>
      </c>
      <c r="B139" t="s">
        <v>13</v>
      </c>
      <c r="C139" t="s">
        <v>87</v>
      </c>
      <c r="D139" t="s">
        <v>293</v>
      </c>
      <c r="E139">
        <v>9300000</v>
      </c>
      <c r="F139">
        <v>9606024.2899999991</v>
      </c>
      <c r="G139">
        <v>1</v>
      </c>
    </row>
    <row r="140" spans="1:8" x14ac:dyDescent="0.25">
      <c r="A140">
        <v>93</v>
      </c>
      <c r="B140" t="s">
        <v>13</v>
      </c>
      <c r="C140" t="s">
        <v>87</v>
      </c>
      <c r="D140" t="s">
        <v>293</v>
      </c>
      <c r="E140">
        <v>7888500</v>
      </c>
      <c r="F140">
        <v>29136633.055</v>
      </c>
      <c r="G140">
        <v>2</v>
      </c>
    </row>
    <row r="141" spans="1:8" x14ac:dyDescent="0.25">
      <c r="A141">
        <v>93</v>
      </c>
      <c r="B141" t="s">
        <v>13</v>
      </c>
      <c r="C141" t="s">
        <v>87</v>
      </c>
      <c r="D141" t="s">
        <v>293</v>
      </c>
      <c r="E141">
        <v>9139333.3333333302</v>
      </c>
      <c r="F141">
        <v>15647500</v>
      </c>
      <c r="G141">
        <v>6</v>
      </c>
    </row>
    <row r="142" spans="1:8" x14ac:dyDescent="0.25">
      <c r="A142">
        <v>93</v>
      </c>
      <c r="B142" t="s">
        <v>13</v>
      </c>
      <c r="C142" t="s">
        <v>87</v>
      </c>
      <c r="D142" t="s">
        <v>293</v>
      </c>
      <c r="E142">
        <v>20470563.120000001</v>
      </c>
      <c r="F142">
        <v>20541520.510000002</v>
      </c>
      <c r="H142">
        <v>1</v>
      </c>
    </row>
    <row r="143" spans="1:8" x14ac:dyDescent="0.25">
      <c r="A143">
        <v>93</v>
      </c>
      <c r="B143" t="s">
        <v>13</v>
      </c>
      <c r="C143" t="s">
        <v>87</v>
      </c>
      <c r="D143" t="s">
        <v>293</v>
      </c>
      <c r="E143">
        <v>14705776.75</v>
      </c>
      <c r="F143">
        <v>14843753.5</v>
      </c>
      <c r="H143">
        <v>2</v>
      </c>
    </row>
    <row r="144" spans="1:8" x14ac:dyDescent="0.25">
      <c r="A144">
        <v>32</v>
      </c>
      <c r="B144" t="s">
        <v>13</v>
      </c>
      <c r="C144" t="s">
        <v>87</v>
      </c>
      <c r="D144" t="s">
        <v>293</v>
      </c>
      <c r="E144">
        <v>9300000</v>
      </c>
      <c r="F144">
        <v>9586264.25</v>
      </c>
      <c r="G144">
        <v>1</v>
      </c>
    </row>
    <row r="145" spans="1:8" x14ac:dyDescent="0.25">
      <c r="A145">
        <v>14</v>
      </c>
      <c r="B145" t="s">
        <v>84</v>
      </c>
      <c r="C145" t="s">
        <v>300</v>
      </c>
      <c r="D145" t="s">
        <v>301</v>
      </c>
      <c r="E145">
        <v>22594662.640000001</v>
      </c>
      <c r="F145">
        <v>22594662.640000001</v>
      </c>
      <c r="H145">
        <v>1</v>
      </c>
    </row>
    <row r="146" spans="1:8" x14ac:dyDescent="0.25">
      <c r="A146">
        <v>14</v>
      </c>
      <c r="B146" t="s">
        <v>84</v>
      </c>
      <c r="C146" t="s">
        <v>300</v>
      </c>
      <c r="D146" t="s">
        <v>301</v>
      </c>
      <c r="E146">
        <v>16475769.949999999</v>
      </c>
      <c r="F146">
        <v>16668477.48</v>
      </c>
      <c r="H146">
        <v>1</v>
      </c>
    </row>
    <row r="147" spans="1:8" x14ac:dyDescent="0.25">
      <c r="A147">
        <v>93</v>
      </c>
      <c r="B147" t="s">
        <v>84</v>
      </c>
      <c r="C147" t="s">
        <v>300</v>
      </c>
      <c r="D147" t="s">
        <v>301</v>
      </c>
      <c r="E147">
        <v>24089133.5</v>
      </c>
      <c r="F147">
        <v>24089133.5</v>
      </c>
      <c r="H147">
        <v>1</v>
      </c>
    </row>
    <row r="148" spans="1:8" x14ac:dyDescent="0.25">
      <c r="A148">
        <v>27</v>
      </c>
      <c r="B148" t="s">
        <v>84</v>
      </c>
      <c r="C148" t="s">
        <v>300</v>
      </c>
      <c r="D148" t="s">
        <v>301</v>
      </c>
      <c r="E148">
        <v>6902000</v>
      </c>
      <c r="F148">
        <v>50715000</v>
      </c>
      <c r="G148">
        <v>1</v>
      </c>
    </row>
    <row r="149" spans="1:8" x14ac:dyDescent="0.25">
      <c r="A149">
        <v>4</v>
      </c>
      <c r="B149" t="s">
        <v>11</v>
      </c>
      <c r="C149" t="s">
        <v>78</v>
      </c>
      <c r="D149" t="s">
        <v>302</v>
      </c>
      <c r="E149">
        <v>9094666.6666666698</v>
      </c>
      <c r="F149">
        <v>16641000</v>
      </c>
      <c r="G149">
        <v>3</v>
      </c>
    </row>
    <row r="150" spans="1:8" x14ac:dyDescent="0.25">
      <c r="A150">
        <v>4</v>
      </c>
      <c r="B150" t="s">
        <v>11</v>
      </c>
      <c r="C150" t="s">
        <v>78</v>
      </c>
      <c r="D150" t="s">
        <v>302</v>
      </c>
      <c r="E150">
        <v>8791000</v>
      </c>
      <c r="F150">
        <v>24291000</v>
      </c>
      <c r="G150">
        <v>1</v>
      </c>
    </row>
    <row r="151" spans="1:8" x14ac:dyDescent="0.25">
      <c r="A151">
        <v>93</v>
      </c>
      <c r="B151" t="s">
        <v>11</v>
      </c>
      <c r="C151" t="s">
        <v>78</v>
      </c>
      <c r="D151" t="s">
        <v>302</v>
      </c>
      <c r="E151">
        <v>6272000</v>
      </c>
      <c r="F151">
        <v>29503380.449999999</v>
      </c>
      <c r="G151">
        <v>1</v>
      </c>
    </row>
    <row r="152" spans="1:8" x14ac:dyDescent="0.25">
      <c r="A152">
        <v>93</v>
      </c>
      <c r="B152" t="s">
        <v>11</v>
      </c>
      <c r="C152" t="s">
        <v>78</v>
      </c>
      <c r="D152" t="s">
        <v>302</v>
      </c>
      <c r="E152">
        <v>6927250</v>
      </c>
      <c r="F152">
        <v>14026198.699999999</v>
      </c>
      <c r="G152">
        <v>4</v>
      </c>
    </row>
    <row r="153" spans="1:8" x14ac:dyDescent="0.25">
      <c r="A153">
        <v>96</v>
      </c>
      <c r="B153" t="s">
        <v>11</v>
      </c>
      <c r="C153" t="s">
        <v>78</v>
      </c>
      <c r="D153" t="s">
        <v>302</v>
      </c>
      <c r="E153">
        <v>17821025.579999998</v>
      </c>
      <c r="F153">
        <v>17884472.870000001</v>
      </c>
      <c r="H153">
        <v>1</v>
      </c>
    </row>
    <row r="154" spans="1:8" x14ac:dyDescent="0.25">
      <c r="A154">
        <v>4</v>
      </c>
      <c r="B154" t="s">
        <v>12</v>
      </c>
      <c r="C154" t="s">
        <v>72</v>
      </c>
      <c r="D154" t="s">
        <v>72</v>
      </c>
      <c r="E154">
        <v>9300000</v>
      </c>
      <c r="F154">
        <v>9600000</v>
      </c>
      <c r="G154">
        <v>2</v>
      </c>
    </row>
    <row r="155" spans="1:8" x14ac:dyDescent="0.25">
      <c r="A155">
        <v>93</v>
      </c>
      <c r="B155" t="s">
        <v>12</v>
      </c>
      <c r="C155" t="s">
        <v>72</v>
      </c>
      <c r="D155" t="s">
        <v>72</v>
      </c>
      <c r="E155">
        <v>22667656.699999999</v>
      </c>
      <c r="F155">
        <v>22667656.699999999</v>
      </c>
      <c r="H155">
        <v>1</v>
      </c>
    </row>
    <row r="156" spans="1:8" x14ac:dyDescent="0.25">
      <c r="A156">
        <v>4</v>
      </c>
      <c r="B156" t="s">
        <v>86</v>
      </c>
      <c r="C156" t="s">
        <v>275</v>
      </c>
      <c r="D156" t="s">
        <v>304</v>
      </c>
      <c r="E156">
        <v>9293000</v>
      </c>
      <c r="F156">
        <v>9600000</v>
      </c>
      <c r="G156">
        <v>1</v>
      </c>
    </row>
    <row r="157" spans="1:8" x14ac:dyDescent="0.25">
      <c r="A157">
        <v>4</v>
      </c>
      <c r="B157" t="s">
        <v>86</v>
      </c>
      <c r="C157" t="s">
        <v>275</v>
      </c>
      <c r="D157" t="s">
        <v>304</v>
      </c>
      <c r="E157">
        <v>13950000</v>
      </c>
      <c r="F157">
        <v>14250000</v>
      </c>
      <c r="G157">
        <v>1</v>
      </c>
    </row>
    <row r="158" spans="1:8" x14ac:dyDescent="0.25">
      <c r="A158">
        <v>4</v>
      </c>
      <c r="B158" t="s">
        <v>86</v>
      </c>
      <c r="C158" t="s">
        <v>275</v>
      </c>
      <c r="D158" t="s">
        <v>304</v>
      </c>
      <c r="E158">
        <v>9300000</v>
      </c>
      <c r="F158">
        <v>9600000</v>
      </c>
      <c r="H158">
        <v>1</v>
      </c>
    </row>
    <row r="159" spans="1:8" x14ac:dyDescent="0.25">
      <c r="A159">
        <v>93</v>
      </c>
      <c r="B159" t="s">
        <v>86</v>
      </c>
      <c r="C159" t="s">
        <v>275</v>
      </c>
      <c r="D159" t="s">
        <v>304</v>
      </c>
      <c r="E159">
        <v>9221000</v>
      </c>
      <c r="F159">
        <v>14070000</v>
      </c>
      <c r="G159">
        <v>1</v>
      </c>
    </row>
    <row r="160" spans="1:8" x14ac:dyDescent="0.25">
      <c r="A160">
        <v>93</v>
      </c>
      <c r="B160" t="s">
        <v>86</v>
      </c>
      <c r="C160" t="s">
        <v>275</v>
      </c>
      <c r="D160" t="s">
        <v>304</v>
      </c>
      <c r="E160">
        <v>22490580.809999999</v>
      </c>
      <c r="F160">
        <v>22490580.809999999</v>
      </c>
      <c r="H160">
        <v>1</v>
      </c>
    </row>
    <row r="161" spans="1:8" x14ac:dyDescent="0.25">
      <c r="A161">
        <v>96</v>
      </c>
      <c r="B161" t="s">
        <v>86</v>
      </c>
      <c r="C161" t="s">
        <v>275</v>
      </c>
      <c r="D161" t="s">
        <v>304</v>
      </c>
      <c r="E161">
        <v>9300000</v>
      </c>
      <c r="F161">
        <v>9932686.8499999996</v>
      </c>
      <c r="G161">
        <v>1</v>
      </c>
    </row>
    <row r="162" spans="1:8" x14ac:dyDescent="0.25">
      <c r="A162">
        <v>121</v>
      </c>
      <c r="B162" t="s">
        <v>86</v>
      </c>
      <c r="C162" t="s">
        <v>275</v>
      </c>
      <c r="D162" t="s">
        <v>304</v>
      </c>
      <c r="E162">
        <v>14963346.279999999</v>
      </c>
      <c r="F162">
        <v>15101923.26</v>
      </c>
      <c r="H162">
        <v>1</v>
      </c>
    </row>
    <row r="163" spans="1:8" x14ac:dyDescent="0.25">
      <c r="A163">
        <v>4</v>
      </c>
      <c r="B163" t="s">
        <v>63</v>
      </c>
      <c r="C163" t="s">
        <v>303</v>
      </c>
      <c r="D163" t="s">
        <v>305</v>
      </c>
      <c r="E163">
        <v>9300000</v>
      </c>
      <c r="F163">
        <v>9600000</v>
      </c>
      <c r="G163">
        <v>1</v>
      </c>
    </row>
    <row r="164" spans="1:8" x14ac:dyDescent="0.25">
      <c r="A164">
        <v>28</v>
      </c>
      <c r="B164" t="s">
        <v>63</v>
      </c>
      <c r="C164" t="s">
        <v>303</v>
      </c>
      <c r="D164" t="s">
        <v>305</v>
      </c>
      <c r="E164">
        <v>9300000</v>
      </c>
      <c r="F164">
        <v>9606025.0299999993</v>
      </c>
      <c r="G164">
        <v>1</v>
      </c>
    </row>
    <row r="165" spans="1:8" x14ac:dyDescent="0.25">
      <c r="A165">
        <v>93</v>
      </c>
      <c r="B165" t="s">
        <v>63</v>
      </c>
      <c r="C165" t="s">
        <v>303</v>
      </c>
      <c r="D165" t="s">
        <v>305</v>
      </c>
      <c r="E165">
        <v>22391817.039999999</v>
      </c>
      <c r="F165">
        <v>22584883.100000001</v>
      </c>
      <c r="H165">
        <v>1</v>
      </c>
    </row>
    <row r="166" spans="1:8" x14ac:dyDescent="0.25">
      <c r="A166">
        <v>93</v>
      </c>
      <c r="B166" t="s">
        <v>63</v>
      </c>
      <c r="C166" t="s">
        <v>303</v>
      </c>
      <c r="D166" t="s">
        <v>305</v>
      </c>
      <c r="E166">
        <v>18490668.954999998</v>
      </c>
      <c r="F166">
        <v>18549126.620000001</v>
      </c>
      <c r="H166">
        <v>2</v>
      </c>
    </row>
    <row r="167" spans="1:8" x14ac:dyDescent="0.25">
      <c r="A167">
        <v>93</v>
      </c>
      <c r="B167" t="s">
        <v>84</v>
      </c>
      <c r="C167" t="s">
        <v>431</v>
      </c>
      <c r="D167" t="s">
        <v>305</v>
      </c>
      <c r="E167">
        <v>21813810.760000002</v>
      </c>
      <c r="F167">
        <v>21876557.390000001</v>
      </c>
      <c r="H167">
        <v>1</v>
      </c>
    </row>
    <row r="168" spans="1:8" x14ac:dyDescent="0.25">
      <c r="A168">
        <v>32</v>
      </c>
      <c r="B168" t="s">
        <v>84</v>
      </c>
      <c r="C168" t="s">
        <v>431</v>
      </c>
      <c r="D168" t="s">
        <v>305</v>
      </c>
      <c r="E168">
        <v>9234000</v>
      </c>
      <c r="F168">
        <v>15676082.550000001</v>
      </c>
      <c r="G168">
        <v>1</v>
      </c>
    </row>
    <row r="169" spans="1:8" x14ac:dyDescent="0.25">
      <c r="A169">
        <v>22</v>
      </c>
      <c r="B169" t="s">
        <v>84</v>
      </c>
      <c r="C169" t="s">
        <v>431</v>
      </c>
      <c r="D169" t="s">
        <v>305</v>
      </c>
      <c r="E169">
        <v>8077000</v>
      </c>
      <c r="F169">
        <v>27327000</v>
      </c>
      <c r="G169">
        <v>1</v>
      </c>
    </row>
    <row r="170" spans="1:8" x14ac:dyDescent="0.25">
      <c r="A170">
        <v>92</v>
      </c>
      <c r="B170" t="s">
        <v>84</v>
      </c>
      <c r="C170" t="s">
        <v>431</v>
      </c>
      <c r="D170" t="s">
        <v>305</v>
      </c>
      <c r="E170">
        <v>9293000</v>
      </c>
      <c r="F170">
        <v>9511000</v>
      </c>
      <c r="G170">
        <v>1</v>
      </c>
    </row>
    <row r="171" spans="1:8" x14ac:dyDescent="0.25">
      <c r="A171">
        <v>92</v>
      </c>
      <c r="B171" t="s">
        <v>84</v>
      </c>
      <c r="C171" t="s">
        <v>431</v>
      </c>
      <c r="D171" t="s">
        <v>305</v>
      </c>
      <c r="E171">
        <v>9300000</v>
      </c>
      <c r="F171">
        <v>9523000</v>
      </c>
      <c r="G171">
        <v>1</v>
      </c>
    </row>
    <row r="172" spans="1:8" x14ac:dyDescent="0.25">
      <c r="A172">
        <v>93</v>
      </c>
      <c r="B172" t="s">
        <v>84</v>
      </c>
      <c r="C172" t="s">
        <v>539</v>
      </c>
      <c r="D172" t="s">
        <v>305</v>
      </c>
      <c r="E172">
        <v>7448000</v>
      </c>
      <c r="F172">
        <v>30950000.969999999</v>
      </c>
      <c r="G172">
        <v>1</v>
      </c>
    </row>
    <row r="173" spans="1:8" x14ac:dyDescent="0.25">
      <c r="A173">
        <v>117</v>
      </c>
      <c r="B173" t="s">
        <v>84</v>
      </c>
      <c r="C173" t="s">
        <v>539</v>
      </c>
      <c r="D173" t="s">
        <v>305</v>
      </c>
      <c r="E173">
        <v>9001000</v>
      </c>
      <c r="F173">
        <v>9511293.75</v>
      </c>
      <c r="G173">
        <v>1</v>
      </c>
    </row>
    <row r="174" spans="1:8" x14ac:dyDescent="0.25">
      <c r="A174">
        <v>93</v>
      </c>
      <c r="B174" t="s">
        <v>13</v>
      </c>
      <c r="C174" t="s">
        <v>305</v>
      </c>
      <c r="D174" t="s">
        <v>305</v>
      </c>
      <c r="E174">
        <v>7867000</v>
      </c>
      <c r="F174">
        <v>8117000</v>
      </c>
      <c r="G174">
        <v>1</v>
      </c>
    </row>
    <row r="175" spans="1:8" x14ac:dyDescent="0.25">
      <c r="A175">
        <v>4</v>
      </c>
      <c r="B175" t="s">
        <v>84</v>
      </c>
      <c r="C175" t="s">
        <v>90</v>
      </c>
      <c r="D175" t="s">
        <v>324</v>
      </c>
      <c r="E175">
        <v>9188000</v>
      </c>
      <c r="F175">
        <v>9645595.5199999996</v>
      </c>
      <c r="G175">
        <v>1</v>
      </c>
    </row>
    <row r="176" spans="1:8" x14ac:dyDescent="0.25">
      <c r="A176">
        <v>93</v>
      </c>
      <c r="B176" t="s">
        <v>84</v>
      </c>
      <c r="C176" t="s">
        <v>90</v>
      </c>
      <c r="D176" t="s">
        <v>324</v>
      </c>
      <c r="E176">
        <v>8878333.3333333302</v>
      </c>
      <c r="F176">
        <v>9836764.6166666709</v>
      </c>
      <c r="G176">
        <v>3</v>
      </c>
    </row>
    <row r="177" spans="1:8" x14ac:dyDescent="0.25">
      <c r="A177">
        <v>93</v>
      </c>
      <c r="B177" t="s">
        <v>84</v>
      </c>
      <c r="C177" t="s">
        <v>90</v>
      </c>
      <c r="D177" t="s">
        <v>324</v>
      </c>
      <c r="E177">
        <v>14199916.48</v>
      </c>
      <c r="F177">
        <v>14449832.93</v>
      </c>
      <c r="H177">
        <v>1</v>
      </c>
    </row>
    <row r="178" spans="1:8" x14ac:dyDescent="0.25">
      <c r="A178">
        <v>88</v>
      </c>
      <c r="B178" t="s">
        <v>84</v>
      </c>
      <c r="C178" t="s">
        <v>90</v>
      </c>
      <c r="D178" t="s">
        <v>324</v>
      </c>
      <c r="E178">
        <v>19636300.170000002</v>
      </c>
      <c r="F178">
        <v>19691072.239999998</v>
      </c>
      <c r="H178">
        <v>1</v>
      </c>
    </row>
    <row r="179" spans="1:8" x14ac:dyDescent="0.25">
      <c r="A179">
        <v>94</v>
      </c>
      <c r="B179" t="s">
        <v>84</v>
      </c>
      <c r="C179" t="s">
        <v>90</v>
      </c>
      <c r="D179" t="s">
        <v>324</v>
      </c>
      <c r="E179">
        <v>9269333.3333333302</v>
      </c>
      <c r="F179">
        <v>9653978.6699999999</v>
      </c>
      <c r="G179">
        <v>3</v>
      </c>
    </row>
    <row r="180" spans="1:8" x14ac:dyDescent="0.25">
      <c r="A180">
        <v>94</v>
      </c>
      <c r="B180" t="s">
        <v>84</v>
      </c>
      <c r="C180" t="s">
        <v>90</v>
      </c>
      <c r="D180" t="s">
        <v>324</v>
      </c>
      <c r="E180">
        <v>6975000</v>
      </c>
      <c r="F180">
        <v>14156039.875</v>
      </c>
      <c r="G180">
        <v>2</v>
      </c>
    </row>
    <row r="181" spans="1:8" x14ac:dyDescent="0.25">
      <c r="A181">
        <v>93</v>
      </c>
      <c r="B181" t="s">
        <v>11</v>
      </c>
      <c r="C181" t="s">
        <v>454</v>
      </c>
      <c r="D181" t="s">
        <v>324</v>
      </c>
      <c r="E181">
        <v>9188000</v>
      </c>
      <c r="F181">
        <v>26312538.670000002</v>
      </c>
      <c r="G181">
        <v>1</v>
      </c>
    </row>
    <row r="182" spans="1:8" x14ac:dyDescent="0.25">
      <c r="A182">
        <v>32</v>
      </c>
      <c r="B182" t="s">
        <v>11</v>
      </c>
      <c r="C182" t="s">
        <v>454</v>
      </c>
      <c r="D182" t="s">
        <v>324</v>
      </c>
      <c r="E182">
        <v>9234000</v>
      </c>
      <c r="F182">
        <v>16304255.35</v>
      </c>
      <c r="G182">
        <v>1</v>
      </c>
    </row>
    <row r="183" spans="1:8" x14ac:dyDescent="0.25">
      <c r="A183">
        <v>4</v>
      </c>
      <c r="B183" t="s">
        <v>63</v>
      </c>
      <c r="C183" t="s">
        <v>325</v>
      </c>
      <c r="D183" t="s">
        <v>326</v>
      </c>
      <c r="E183">
        <v>9300000</v>
      </c>
      <c r="F183">
        <v>9600000</v>
      </c>
      <c r="G183">
        <v>3</v>
      </c>
    </row>
    <row r="184" spans="1:8" x14ac:dyDescent="0.25">
      <c r="A184">
        <v>4</v>
      </c>
      <c r="B184" t="s">
        <v>63</v>
      </c>
      <c r="C184" t="s">
        <v>325</v>
      </c>
      <c r="D184" t="s">
        <v>326</v>
      </c>
      <c r="E184">
        <v>9057000</v>
      </c>
      <c r="F184">
        <v>9580000</v>
      </c>
      <c r="G184">
        <v>5</v>
      </c>
    </row>
    <row r="185" spans="1:8" x14ac:dyDescent="0.25">
      <c r="A185">
        <v>28</v>
      </c>
      <c r="B185" t="s">
        <v>63</v>
      </c>
      <c r="C185" t="s">
        <v>325</v>
      </c>
      <c r="D185" t="s">
        <v>326</v>
      </c>
      <c r="E185">
        <v>9300000</v>
      </c>
      <c r="F185">
        <v>9606025.0299999993</v>
      </c>
      <c r="G185">
        <v>1</v>
      </c>
    </row>
    <row r="186" spans="1:8" x14ac:dyDescent="0.25">
      <c r="A186">
        <v>87</v>
      </c>
      <c r="B186" t="s">
        <v>63</v>
      </c>
      <c r="C186" t="s">
        <v>325</v>
      </c>
      <c r="D186" t="s">
        <v>326</v>
      </c>
      <c r="E186">
        <v>9300000</v>
      </c>
      <c r="F186">
        <v>9508302.9800000004</v>
      </c>
      <c r="G186">
        <v>2</v>
      </c>
    </row>
    <row r="187" spans="1:8" x14ac:dyDescent="0.25">
      <c r="A187">
        <v>93</v>
      </c>
      <c r="B187" t="s">
        <v>63</v>
      </c>
      <c r="C187" t="s">
        <v>325</v>
      </c>
      <c r="D187" t="s">
        <v>326</v>
      </c>
      <c r="E187">
        <v>16422616</v>
      </c>
      <c r="F187">
        <v>16489265</v>
      </c>
      <c r="H187">
        <v>2</v>
      </c>
    </row>
    <row r="188" spans="1:8" x14ac:dyDescent="0.25">
      <c r="A188">
        <v>121</v>
      </c>
      <c r="B188" t="s">
        <v>63</v>
      </c>
      <c r="C188" t="s">
        <v>325</v>
      </c>
      <c r="D188" t="s">
        <v>326</v>
      </c>
      <c r="E188">
        <v>9127000</v>
      </c>
      <c r="F188">
        <v>9643202.5999999996</v>
      </c>
      <c r="G188">
        <v>1</v>
      </c>
    </row>
    <row r="189" spans="1:8" x14ac:dyDescent="0.25">
      <c r="A189">
        <v>105</v>
      </c>
      <c r="B189" t="s">
        <v>63</v>
      </c>
      <c r="C189" t="s">
        <v>325</v>
      </c>
      <c r="D189" t="s">
        <v>326</v>
      </c>
      <c r="E189">
        <v>9300000</v>
      </c>
      <c r="F189">
        <v>9599973.5399999991</v>
      </c>
      <c r="G189">
        <v>1</v>
      </c>
    </row>
    <row r="190" spans="1:8" x14ac:dyDescent="0.25">
      <c r="A190">
        <v>4</v>
      </c>
      <c r="B190" t="s">
        <v>64</v>
      </c>
      <c r="C190" t="s">
        <v>327</v>
      </c>
      <c r="D190" t="s">
        <v>327</v>
      </c>
      <c r="E190">
        <v>9300000</v>
      </c>
      <c r="F190">
        <v>9500000</v>
      </c>
      <c r="G190">
        <v>2</v>
      </c>
    </row>
    <row r="191" spans="1:8" x14ac:dyDescent="0.25">
      <c r="A191">
        <v>4</v>
      </c>
      <c r="B191" t="s">
        <v>64</v>
      </c>
      <c r="C191" t="s">
        <v>327</v>
      </c>
      <c r="D191" t="s">
        <v>327</v>
      </c>
      <c r="E191">
        <v>9247000</v>
      </c>
      <c r="F191">
        <v>9600000</v>
      </c>
      <c r="G191">
        <v>1</v>
      </c>
    </row>
    <row r="192" spans="1:8" x14ac:dyDescent="0.25">
      <c r="A192">
        <v>87</v>
      </c>
      <c r="B192" t="s">
        <v>64</v>
      </c>
      <c r="C192" t="s">
        <v>327</v>
      </c>
      <c r="D192" t="s">
        <v>327</v>
      </c>
      <c r="E192">
        <v>9227000</v>
      </c>
      <c r="F192">
        <v>9561171.8100000005</v>
      </c>
      <c r="G192">
        <v>1</v>
      </c>
    </row>
    <row r="193" spans="1:8" x14ac:dyDescent="0.25">
      <c r="A193">
        <v>93</v>
      </c>
      <c r="B193" t="s">
        <v>64</v>
      </c>
      <c r="C193" t="s">
        <v>327</v>
      </c>
      <c r="D193" t="s">
        <v>327</v>
      </c>
      <c r="E193">
        <v>25435000</v>
      </c>
      <c r="F193">
        <v>25435000</v>
      </c>
      <c r="H193">
        <v>1</v>
      </c>
    </row>
    <row r="194" spans="1:8" x14ac:dyDescent="0.25">
      <c r="A194">
        <v>88</v>
      </c>
      <c r="B194" t="s">
        <v>64</v>
      </c>
      <c r="C194" t="s">
        <v>327</v>
      </c>
      <c r="D194" t="s">
        <v>327</v>
      </c>
      <c r="E194">
        <v>9300000</v>
      </c>
      <c r="F194">
        <v>9620978.5999999996</v>
      </c>
      <c r="G194">
        <v>1</v>
      </c>
    </row>
    <row r="195" spans="1:8" x14ac:dyDescent="0.25">
      <c r="A195">
        <v>117</v>
      </c>
      <c r="B195" t="s">
        <v>64</v>
      </c>
      <c r="C195" t="s">
        <v>327</v>
      </c>
      <c r="D195" t="s">
        <v>327</v>
      </c>
      <c r="E195">
        <v>8203000</v>
      </c>
      <c r="F195">
        <v>9511293.75</v>
      </c>
      <c r="G195">
        <v>1</v>
      </c>
    </row>
    <row r="196" spans="1:8" x14ac:dyDescent="0.25">
      <c r="A196">
        <v>4</v>
      </c>
      <c r="B196" t="s">
        <v>64</v>
      </c>
      <c r="C196" t="s">
        <v>329</v>
      </c>
      <c r="D196" t="s">
        <v>330</v>
      </c>
      <c r="E196">
        <v>6975000</v>
      </c>
      <c r="F196">
        <v>11825000</v>
      </c>
      <c r="G196">
        <v>2</v>
      </c>
    </row>
    <row r="197" spans="1:8" x14ac:dyDescent="0.25">
      <c r="A197">
        <v>93</v>
      </c>
      <c r="B197" t="s">
        <v>64</v>
      </c>
      <c r="C197" t="s">
        <v>329</v>
      </c>
      <c r="D197" t="s">
        <v>330</v>
      </c>
      <c r="E197">
        <v>27695874.829999998</v>
      </c>
      <c r="F197">
        <v>27695874.829999998</v>
      </c>
      <c r="H197">
        <v>1</v>
      </c>
    </row>
    <row r="198" spans="1:8" x14ac:dyDescent="0.25">
      <c r="A198">
        <v>93</v>
      </c>
      <c r="B198" t="s">
        <v>64</v>
      </c>
      <c r="C198" t="s">
        <v>329</v>
      </c>
      <c r="D198" t="s">
        <v>330</v>
      </c>
      <c r="E198">
        <v>29784360.440000001</v>
      </c>
      <c r="F198">
        <v>30028468.469999999</v>
      </c>
      <c r="H198">
        <v>1</v>
      </c>
    </row>
    <row r="199" spans="1:8" x14ac:dyDescent="0.25">
      <c r="A199">
        <v>116</v>
      </c>
      <c r="B199" t="s">
        <v>64</v>
      </c>
      <c r="C199" t="s">
        <v>329</v>
      </c>
      <c r="D199" t="s">
        <v>330</v>
      </c>
      <c r="E199">
        <v>25394681.57</v>
      </c>
      <c r="F199">
        <v>25444312.859999999</v>
      </c>
      <c r="H199">
        <v>1</v>
      </c>
    </row>
    <row r="200" spans="1:8" x14ac:dyDescent="0.25">
      <c r="A200">
        <v>117</v>
      </c>
      <c r="B200" t="s">
        <v>64</v>
      </c>
      <c r="C200" t="s">
        <v>329</v>
      </c>
      <c r="D200" t="s">
        <v>330</v>
      </c>
      <c r="E200">
        <v>9100000</v>
      </c>
      <c r="F200">
        <v>9311293.75</v>
      </c>
      <c r="G200">
        <v>1</v>
      </c>
    </row>
    <row r="201" spans="1:8" x14ac:dyDescent="0.25">
      <c r="A201">
        <v>4</v>
      </c>
      <c r="B201" t="s">
        <v>86</v>
      </c>
      <c r="C201" t="s">
        <v>88</v>
      </c>
      <c r="D201" t="s">
        <v>282</v>
      </c>
      <c r="E201">
        <v>9300000</v>
      </c>
      <c r="F201">
        <v>9600000</v>
      </c>
      <c r="G201">
        <v>1</v>
      </c>
    </row>
    <row r="202" spans="1:8" x14ac:dyDescent="0.25">
      <c r="A202">
        <v>4</v>
      </c>
      <c r="B202" t="s">
        <v>86</v>
      </c>
      <c r="C202" t="s">
        <v>88</v>
      </c>
      <c r="D202" t="s">
        <v>282</v>
      </c>
      <c r="E202">
        <v>9293000</v>
      </c>
      <c r="F202">
        <v>9600000</v>
      </c>
      <c r="G202">
        <v>2</v>
      </c>
    </row>
    <row r="203" spans="1:8" x14ac:dyDescent="0.25">
      <c r="A203">
        <v>93</v>
      </c>
      <c r="B203" t="s">
        <v>86</v>
      </c>
      <c r="C203" t="s">
        <v>88</v>
      </c>
      <c r="D203" t="s">
        <v>282</v>
      </c>
      <c r="E203">
        <v>9260000</v>
      </c>
      <c r="F203">
        <v>21250000</v>
      </c>
      <c r="G203">
        <v>1</v>
      </c>
    </row>
    <row r="204" spans="1:8" x14ac:dyDescent="0.25">
      <c r="A204">
        <v>93</v>
      </c>
      <c r="B204" t="s">
        <v>86</v>
      </c>
      <c r="C204" t="s">
        <v>88</v>
      </c>
      <c r="D204" t="s">
        <v>282</v>
      </c>
      <c r="E204">
        <v>8154000</v>
      </c>
      <c r="F204">
        <v>22750000</v>
      </c>
      <c r="G204">
        <v>2</v>
      </c>
    </row>
    <row r="205" spans="1:8" x14ac:dyDescent="0.25">
      <c r="A205">
        <v>22</v>
      </c>
      <c r="B205" t="s">
        <v>86</v>
      </c>
      <c r="C205" t="s">
        <v>88</v>
      </c>
      <c r="D205" t="s">
        <v>282</v>
      </c>
      <c r="E205">
        <v>8937500</v>
      </c>
      <c r="F205">
        <v>15443792.300000001</v>
      </c>
      <c r="G205">
        <v>2</v>
      </c>
    </row>
    <row r="206" spans="1:8" x14ac:dyDescent="0.25">
      <c r="A206">
        <v>96</v>
      </c>
      <c r="B206" t="s">
        <v>86</v>
      </c>
      <c r="C206" t="s">
        <v>88</v>
      </c>
      <c r="D206" t="s">
        <v>282</v>
      </c>
      <c r="E206">
        <v>23708914.460000001</v>
      </c>
      <c r="F206">
        <v>23708914.460000001</v>
      </c>
      <c r="H206">
        <v>1</v>
      </c>
    </row>
    <row r="207" spans="1:8" x14ac:dyDescent="0.25">
      <c r="A207">
        <v>121</v>
      </c>
      <c r="B207" t="s">
        <v>86</v>
      </c>
      <c r="C207" t="s">
        <v>88</v>
      </c>
      <c r="D207" t="s">
        <v>282</v>
      </c>
      <c r="E207">
        <v>9127000</v>
      </c>
      <c r="F207">
        <v>9643202.5999999996</v>
      </c>
      <c r="G207">
        <v>1</v>
      </c>
    </row>
    <row r="208" spans="1:8" x14ac:dyDescent="0.25">
      <c r="A208">
        <v>4</v>
      </c>
      <c r="B208" t="s">
        <v>64</v>
      </c>
      <c r="C208" t="s">
        <v>64</v>
      </c>
      <c r="D208" t="s">
        <v>331</v>
      </c>
      <c r="E208">
        <v>9300000</v>
      </c>
      <c r="F208">
        <v>9600000</v>
      </c>
      <c r="G208">
        <v>1</v>
      </c>
    </row>
    <row r="209" spans="1:7" x14ac:dyDescent="0.25">
      <c r="A209">
        <v>93</v>
      </c>
      <c r="B209" t="s">
        <v>64</v>
      </c>
      <c r="C209" t="s">
        <v>64</v>
      </c>
      <c r="D209" t="s">
        <v>331</v>
      </c>
      <c r="E209">
        <v>9234000</v>
      </c>
      <c r="F209">
        <v>9675000</v>
      </c>
      <c r="G209">
        <v>2</v>
      </c>
    </row>
    <row r="210" spans="1:7" x14ac:dyDescent="0.25">
      <c r="A210">
        <v>88</v>
      </c>
      <c r="B210" t="s">
        <v>64</v>
      </c>
      <c r="C210" t="s">
        <v>64</v>
      </c>
      <c r="D210" t="s">
        <v>331</v>
      </c>
      <c r="E210">
        <v>9251666.6666666698</v>
      </c>
      <c r="F210">
        <v>9620432.4333333299</v>
      </c>
      <c r="G210">
        <v>3</v>
      </c>
    </row>
    <row r="211" spans="1:7" x14ac:dyDescent="0.25">
      <c r="A211">
        <v>88</v>
      </c>
      <c r="B211" t="s">
        <v>64</v>
      </c>
      <c r="C211" t="s">
        <v>64</v>
      </c>
      <c r="D211" t="s">
        <v>331</v>
      </c>
      <c r="E211">
        <v>9293000</v>
      </c>
      <c r="F211">
        <v>9620820.4000000004</v>
      </c>
      <c r="G211">
        <v>2</v>
      </c>
    </row>
    <row r="212" spans="1:7" x14ac:dyDescent="0.25">
      <c r="A212">
        <v>117</v>
      </c>
      <c r="B212" t="s">
        <v>64</v>
      </c>
      <c r="C212" t="s">
        <v>64</v>
      </c>
      <c r="D212" t="s">
        <v>331</v>
      </c>
      <c r="E212">
        <v>9273000</v>
      </c>
      <c r="F212">
        <v>9511293.75</v>
      </c>
      <c r="G212">
        <v>1</v>
      </c>
    </row>
    <row r="213" spans="1:7" x14ac:dyDescent="0.25">
      <c r="A213">
        <v>96</v>
      </c>
      <c r="B213" t="s">
        <v>64</v>
      </c>
      <c r="C213" t="s">
        <v>64</v>
      </c>
      <c r="D213" t="s">
        <v>331</v>
      </c>
      <c r="E213">
        <v>9300000</v>
      </c>
      <c r="F213">
        <v>9604557.5099999998</v>
      </c>
      <c r="G213">
        <v>1</v>
      </c>
    </row>
    <row r="214" spans="1:7" x14ac:dyDescent="0.25">
      <c r="A214">
        <v>4</v>
      </c>
      <c r="B214" t="s">
        <v>84</v>
      </c>
      <c r="C214" t="s">
        <v>90</v>
      </c>
      <c r="D214" t="s">
        <v>333</v>
      </c>
      <c r="E214">
        <v>9300000</v>
      </c>
      <c r="F214">
        <v>9806800</v>
      </c>
      <c r="G214">
        <v>1</v>
      </c>
    </row>
    <row r="215" spans="1:7" x14ac:dyDescent="0.25">
      <c r="A215">
        <v>93</v>
      </c>
      <c r="B215" t="s">
        <v>84</v>
      </c>
      <c r="C215" t="s">
        <v>90</v>
      </c>
      <c r="D215" t="s">
        <v>333</v>
      </c>
      <c r="E215">
        <v>9154400</v>
      </c>
      <c r="F215">
        <v>13550981.886</v>
      </c>
      <c r="G215">
        <v>5</v>
      </c>
    </row>
    <row r="216" spans="1:7" x14ac:dyDescent="0.25">
      <c r="A216">
        <v>93</v>
      </c>
      <c r="B216" t="s">
        <v>84</v>
      </c>
      <c r="C216" t="s">
        <v>90</v>
      </c>
      <c r="D216" t="s">
        <v>333</v>
      </c>
      <c r="E216">
        <v>13950000</v>
      </c>
      <c r="F216">
        <v>14200000</v>
      </c>
      <c r="G216">
        <v>1</v>
      </c>
    </row>
    <row r="217" spans="1:7" x14ac:dyDescent="0.25">
      <c r="A217">
        <v>27</v>
      </c>
      <c r="B217" t="s">
        <v>84</v>
      </c>
      <c r="C217" t="s">
        <v>90</v>
      </c>
      <c r="D217" t="s">
        <v>333</v>
      </c>
      <c r="E217">
        <v>9085000</v>
      </c>
      <c r="F217">
        <v>24548000</v>
      </c>
      <c r="G217">
        <v>1</v>
      </c>
    </row>
    <row r="218" spans="1:7" x14ac:dyDescent="0.25">
      <c r="A218">
        <v>22</v>
      </c>
      <c r="B218" t="s">
        <v>84</v>
      </c>
      <c r="C218" t="s">
        <v>90</v>
      </c>
      <c r="D218" t="s">
        <v>333</v>
      </c>
      <c r="E218">
        <v>8539000</v>
      </c>
      <c r="F218">
        <v>21622000</v>
      </c>
      <c r="G218">
        <v>1</v>
      </c>
    </row>
    <row r="219" spans="1:7" x14ac:dyDescent="0.25">
      <c r="A219">
        <v>22</v>
      </c>
      <c r="B219" t="s">
        <v>84</v>
      </c>
      <c r="C219" t="s">
        <v>90</v>
      </c>
      <c r="D219" t="s">
        <v>333</v>
      </c>
      <c r="E219">
        <v>8077000</v>
      </c>
      <c r="F219">
        <v>29628000</v>
      </c>
      <c r="G219">
        <v>1</v>
      </c>
    </row>
    <row r="220" spans="1:7" x14ac:dyDescent="0.25">
      <c r="A220">
        <v>96</v>
      </c>
      <c r="B220" t="s">
        <v>84</v>
      </c>
      <c r="C220" t="s">
        <v>90</v>
      </c>
      <c r="D220" t="s">
        <v>333</v>
      </c>
      <c r="E220">
        <v>8898500</v>
      </c>
      <c r="F220">
        <v>11736666.050000001</v>
      </c>
      <c r="G220">
        <v>2</v>
      </c>
    </row>
    <row r="221" spans="1:7" x14ac:dyDescent="0.25">
      <c r="A221">
        <v>105</v>
      </c>
      <c r="B221" t="s">
        <v>84</v>
      </c>
      <c r="C221" t="s">
        <v>90</v>
      </c>
      <c r="D221" t="s">
        <v>333</v>
      </c>
      <c r="E221">
        <v>9300000</v>
      </c>
      <c r="F221">
        <v>9599973.5399999991</v>
      </c>
      <c r="G221">
        <v>2</v>
      </c>
    </row>
    <row r="222" spans="1:7" x14ac:dyDescent="0.25">
      <c r="A222">
        <v>4</v>
      </c>
      <c r="B222" t="s">
        <v>11</v>
      </c>
      <c r="C222" t="s">
        <v>78</v>
      </c>
      <c r="D222" t="s">
        <v>335</v>
      </c>
      <c r="E222">
        <v>9182000</v>
      </c>
      <c r="F222">
        <v>9600000</v>
      </c>
      <c r="G222">
        <v>1</v>
      </c>
    </row>
    <row r="223" spans="1:7" x14ac:dyDescent="0.25">
      <c r="A223">
        <v>28</v>
      </c>
      <c r="B223" t="s">
        <v>11</v>
      </c>
      <c r="C223" t="s">
        <v>78</v>
      </c>
      <c r="D223" t="s">
        <v>335</v>
      </c>
      <c r="E223">
        <v>9300000</v>
      </c>
      <c r="F223">
        <v>9606025.0299999993</v>
      </c>
      <c r="G223">
        <v>1</v>
      </c>
    </row>
    <row r="224" spans="1:7" x14ac:dyDescent="0.25">
      <c r="A224">
        <v>117</v>
      </c>
      <c r="B224" t="s">
        <v>11</v>
      </c>
      <c r="C224" t="s">
        <v>78</v>
      </c>
      <c r="D224" t="s">
        <v>335</v>
      </c>
      <c r="E224">
        <v>9290000</v>
      </c>
      <c r="F224">
        <v>9511294.75</v>
      </c>
      <c r="G224">
        <v>2</v>
      </c>
    </row>
    <row r="225" spans="1:8" x14ac:dyDescent="0.25">
      <c r="A225">
        <v>121</v>
      </c>
      <c r="B225" t="s">
        <v>11</v>
      </c>
      <c r="C225" t="s">
        <v>78</v>
      </c>
      <c r="D225" t="s">
        <v>335</v>
      </c>
      <c r="E225">
        <v>9300000</v>
      </c>
      <c r="F225">
        <v>9645157.5</v>
      </c>
      <c r="G225">
        <v>1</v>
      </c>
    </row>
    <row r="226" spans="1:8" x14ac:dyDescent="0.25">
      <c r="A226">
        <v>4</v>
      </c>
      <c r="B226" t="s">
        <v>63</v>
      </c>
      <c r="C226" t="s">
        <v>336</v>
      </c>
      <c r="D226" t="s">
        <v>336</v>
      </c>
      <c r="E226">
        <v>9293000</v>
      </c>
      <c r="F226">
        <v>9600000</v>
      </c>
      <c r="G226">
        <v>2</v>
      </c>
    </row>
    <row r="227" spans="1:8" x14ac:dyDescent="0.25">
      <c r="A227">
        <v>28</v>
      </c>
      <c r="B227" t="s">
        <v>63</v>
      </c>
      <c r="C227" t="s">
        <v>336</v>
      </c>
      <c r="D227" t="s">
        <v>336</v>
      </c>
      <c r="E227">
        <v>6200000</v>
      </c>
      <c r="F227">
        <v>9497955.34333333</v>
      </c>
      <c r="G227">
        <v>3</v>
      </c>
    </row>
    <row r="228" spans="1:8" x14ac:dyDescent="0.25">
      <c r="A228">
        <v>93</v>
      </c>
      <c r="B228" t="s">
        <v>63</v>
      </c>
      <c r="C228" t="s">
        <v>336</v>
      </c>
      <c r="D228" t="s">
        <v>336</v>
      </c>
      <c r="E228">
        <v>9244000</v>
      </c>
      <c r="F228">
        <v>9775000</v>
      </c>
      <c r="G228">
        <v>2</v>
      </c>
    </row>
    <row r="229" spans="1:8" x14ac:dyDescent="0.25">
      <c r="A229">
        <v>93</v>
      </c>
      <c r="B229" t="s">
        <v>63</v>
      </c>
      <c r="C229" t="s">
        <v>336</v>
      </c>
      <c r="D229" t="s">
        <v>336</v>
      </c>
      <c r="E229">
        <v>9201000</v>
      </c>
      <c r="F229">
        <v>19700000</v>
      </c>
      <c r="G229">
        <v>1</v>
      </c>
    </row>
    <row r="230" spans="1:8" x14ac:dyDescent="0.25">
      <c r="A230">
        <v>93</v>
      </c>
      <c r="B230" t="s">
        <v>63</v>
      </c>
      <c r="C230" t="s">
        <v>336</v>
      </c>
      <c r="D230" t="s">
        <v>336</v>
      </c>
      <c r="E230">
        <v>18163801.030000001</v>
      </c>
      <c r="F230">
        <v>18199801.030000001</v>
      </c>
      <c r="H230">
        <v>1</v>
      </c>
    </row>
    <row r="231" spans="1:8" x14ac:dyDescent="0.25">
      <c r="A231">
        <v>121</v>
      </c>
      <c r="B231" t="s">
        <v>63</v>
      </c>
      <c r="C231" t="s">
        <v>336</v>
      </c>
      <c r="D231" t="s">
        <v>336</v>
      </c>
      <c r="E231">
        <v>13950000</v>
      </c>
      <c r="F231">
        <v>14422720</v>
      </c>
      <c r="G231">
        <v>1</v>
      </c>
    </row>
    <row r="232" spans="1:8" x14ac:dyDescent="0.25">
      <c r="A232">
        <v>105</v>
      </c>
      <c r="B232" t="s">
        <v>63</v>
      </c>
      <c r="C232" t="s">
        <v>336</v>
      </c>
      <c r="D232" t="s">
        <v>336</v>
      </c>
      <c r="E232">
        <v>13950000</v>
      </c>
      <c r="F232">
        <v>14391414.68</v>
      </c>
      <c r="G232">
        <v>1</v>
      </c>
    </row>
    <row r="233" spans="1:8" x14ac:dyDescent="0.25">
      <c r="A233">
        <v>28</v>
      </c>
      <c r="B233" t="s">
        <v>64</v>
      </c>
      <c r="C233" t="s">
        <v>64</v>
      </c>
      <c r="D233" t="s">
        <v>337</v>
      </c>
      <c r="E233">
        <v>9260000</v>
      </c>
      <c r="F233">
        <v>9605573.0299999993</v>
      </c>
      <c r="G233">
        <v>1</v>
      </c>
    </row>
    <row r="234" spans="1:8" x14ac:dyDescent="0.25">
      <c r="A234">
        <v>93</v>
      </c>
      <c r="B234" t="s">
        <v>64</v>
      </c>
      <c r="C234" t="s">
        <v>64</v>
      </c>
      <c r="D234" t="s">
        <v>337</v>
      </c>
      <c r="E234">
        <v>8497000</v>
      </c>
      <c r="F234">
        <v>25500000</v>
      </c>
      <c r="G234">
        <v>1</v>
      </c>
    </row>
    <row r="235" spans="1:8" x14ac:dyDescent="0.25">
      <c r="A235">
        <v>93</v>
      </c>
      <c r="B235" t="s">
        <v>64</v>
      </c>
      <c r="C235" t="s">
        <v>64</v>
      </c>
      <c r="D235" t="s">
        <v>337</v>
      </c>
      <c r="E235">
        <v>19985171.800000001</v>
      </c>
      <c r="F235">
        <v>20172286</v>
      </c>
      <c r="H235">
        <v>1</v>
      </c>
    </row>
    <row r="236" spans="1:8" x14ac:dyDescent="0.25">
      <c r="A236">
        <v>117</v>
      </c>
      <c r="B236" t="s">
        <v>64</v>
      </c>
      <c r="C236" t="s">
        <v>64</v>
      </c>
      <c r="D236" t="s">
        <v>337</v>
      </c>
      <c r="E236">
        <v>9300000</v>
      </c>
      <c r="F236">
        <v>9511293.75</v>
      </c>
      <c r="G236">
        <v>1</v>
      </c>
    </row>
    <row r="237" spans="1:8" x14ac:dyDescent="0.25">
      <c r="A237">
        <v>4</v>
      </c>
      <c r="B237" t="s">
        <v>64</v>
      </c>
      <c r="C237" t="s">
        <v>62</v>
      </c>
      <c r="D237" t="s">
        <v>338</v>
      </c>
      <c r="E237">
        <v>9221000</v>
      </c>
      <c r="F237">
        <v>9600000</v>
      </c>
      <c r="G237">
        <v>1</v>
      </c>
    </row>
    <row r="238" spans="1:8" x14ac:dyDescent="0.25">
      <c r="A238">
        <v>28</v>
      </c>
      <c r="B238" t="s">
        <v>64</v>
      </c>
      <c r="C238" t="s">
        <v>62</v>
      </c>
      <c r="D238" t="s">
        <v>338</v>
      </c>
      <c r="E238">
        <v>9300000</v>
      </c>
      <c r="F238">
        <v>9579294.375</v>
      </c>
      <c r="G238">
        <v>4</v>
      </c>
    </row>
    <row r="239" spans="1:8" x14ac:dyDescent="0.25">
      <c r="A239">
        <v>87</v>
      </c>
      <c r="B239" t="s">
        <v>64</v>
      </c>
      <c r="C239" t="s">
        <v>62</v>
      </c>
      <c r="D239" t="s">
        <v>338</v>
      </c>
      <c r="E239">
        <v>9292500</v>
      </c>
      <c r="F239">
        <v>9393490.4199999999</v>
      </c>
      <c r="G239">
        <v>4</v>
      </c>
    </row>
    <row r="240" spans="1:8" x14ac:dyDescent="0.25">
      <c r="A240">
        <v>93</v>
      </c>
      <c r="B240" t="s">
        <v>64</v>
      </c>
      <c r="C240" t="s">
        <v>62</v>
      </c>
      <c r="D240" t="s">
        <v>338</v>
      </c>
      <c r="E240">
        <v>16531734</v>
      </c>
      <c r="F240">
        <v>16631734</v>
      </c>
      <c r="H240">
        <v>1</v>
      </c>
    </row>
    <row r="241" spans="1:8" x14ac:dyDescent="0.25">
      <c r="A241">
        <v>88</v>
      </c>
      <c r="B241" t="s">
        <v>64</v>
      </c>
      <c r="C241" t="s">
        <v>62</v>
      </c>
      <c r="D241" t="s">
        <v>338</v>
      </c>
      <c r="E241">
        <v>9300000</v>
      </c>
      <c r="F241">
        <v>9620978.5999999996</v>
      </c>
      <c r="G241">
        <v>1</v>
      </c>
    </row>
    <row r="242" spans="1:8" x14ac:dyDescent="0.25">
      <c r="A242">
        <v>88</v>
      </c>
      <c r="B242" t="s">
        <v>64</v>
      </c>
      <c r="C242" t="s">
        <v>62</v>
      </c>
      <c r="D242" t="s">
        <v>338</v>
      </c>
      <c r="E242">
        <v>9300000</v>
      </c>
      <c r="F242">
        <v>9855697.25</v>
      </c>
      <c r="G242">
        <v>1</v>
      </c>
    </row>
    <row r="243" spans="1:8" x14ac:dyDescent="0.25">
      <c r="A243">
        <v>105</v>
      </c>
      <c r="B243" t="s">
        <v>64</v>
      </c>
      <c r="C243" t="s">
        <v>62</v>
      </c>
      <c r="D243" t="s">
        <v>338</v>
      </c>
      <c r="E243">
        <v>9300000</v>
      </c>
      <c r="F243">
        <v>9599973.5399999991</v>
      </c>
      <c r="G243">
        <v>1</v>
      </c>
    </row>
    <row r="244" spans="1:8" x14ac:dyDescent="0.25">
      <c r="A244">
        <v>4</v>
      </c>
      <c r="B244" t="s">
        <v>11</v>
      </c>
      <c r="C244" t="s">
        <v>70</v>
      </c>
      <c r="D244" t="s">
        <v>70</v>
      </c>
      <c r="E244">
        <v>9300000</v>
      </c>
      <c r="F244">
        <v>9600000</v>
      </c>
      <c r="G244">
        <v>1</v>
      </c>
    </row>
    <row r="245" spans="1:8" x14ac:dyDescent="0.25">
      <c r="A245">
        <v>93</v>
      </c>
      <c r="B245" t="s">
        <v>11</v>
      </c>
      <c r="C245" t="s">
        <v>70</v>
      </c>
      <c r="D245" t="s">
        <v>70</v>
      </c>
      <c r="E245">
        <v>13573000</v>
      </c>
      <c r="F245">
        <v>13573786.27</v>
      </c>
      <c r="G245">
        <v>1</v>
      </c>
    </row>
    <row r="246" spans="1:8" x14ac:dyDescent="0.25">
      <c r="A246">
        <v>4</v>
      </c>
      <c r="B246" t="s">
        <v>63</v>
      </c>
      <c r="C246" t="s">
        <v>276</v>
      </c>
      <c r="D246" t="s">
        <v>276</v>
      </c>
      <c r="E246">
        <v>10637000</v>
      </c>
      <c r="F246">
        <v>11465000</v>
      </c>
      <c r="G246">
        <v>3</v>
      </c>
    </row>
    <row r="247" spans="1:8" x14ac:dyDescent="0.25">
      <c r="A247">
        <v>4</v>
      </c>
      <c r="B247" t="s">
        <v>63</v>
      </c>
      <c r="C247" t="s">
        <v>276</v>
      </c>
      <c r="D247" t="s">
        <v>276</v>
      </c>
      <c r="E247">
        <v>8398500</v>
      </c>
      <c r="F247">
        <v>13087500</v>
      </c>
      <c r="G247">
        <v>4</v>
      </c>
    </row>
    <row r="248" spans="1:8" x14ac:dyDescent="0.25">
      <c r="A248">
        <v>28</v>
      </c>
      <c r="B248" t="s">
        <v>63</v>
      </c>
      <c r="C248" t="s">
        <v>276</v>
      </c>
      <c r="D248" t="s">
        <v>276</v>
      </c>
      <c r="E248">
        <v>9022000</v>
      </c>
      <c r="F248">
        <v>9602883.6300000008</v>
      </c>
      <c r="G248">
        <v>2</v>
      </c>
    </row>
    <row r="249" spans="1:8" x14ac:dyDescent="0.25">
      <c r="A249">
        <v>93</v>
      </c>
      <c r="B249" t="s">
        <v>63</v>
      </c>
      <c r="C249" t="s">
        <v>276</v>
      </c>
      <c r="D249" t="s">
        <v>276</v>
      </c>
      <c r="E249">
        <v>9126000</v>
      </c>
      <c r="F249">
        <v>13824500</v>
      </c>
      <c r="G249">
        <v>2</v>
      </c>
    </row>
    <row r="250" spans="1:8" x14ac:dyDescent="0.25">
      <c r="A250">
        <v>93</v>
      </c>
      <c r="B250" t="s">
        <v>63</v>
      </c>
      <c r="C250" t="s">
        <v>276</v>
      </c>
      <c r="D250" t="s">
        <v>276</v>
      </c>
      <c r="E250">
        <v>9094333.3333333302</v>
      </c>
      <c r="F250">
        <v>13733333.3333333</v>
      </c>
      <c r="G250">
        <v>3</v>
      </c>
    </row>
    <row r="251" spans="1:8" x14ac:dyDescent="0.25">
      <c r="A251">
        <v>93</v>
      </c>
      <c r="B251" t="s">
        <v>63</v>
      </c>
      <c r="C251" t="s">
        <v>276</v>
      </c>
      <c r="D251" t="s">
        <v>276</v>
      </c>
      <c r="E251">
        <v>24354615.384615399</v>
      </c>
      <c r="F251">
        <v>24354615.384615399</v>
      </c>
      <c r="H251">
        <v>104</v>
      </c>
    </row>
    <row r="252" spans="1:8" x14ac:dyDescent="0.25">
      <c r="A252">
        <v>93</v>
      </c>
      <c r="B252" t="s">
        <v>63</v>
      </c>
      <c r="C252" t="s">
        <v>276</v>
      </c>
      <c r="D252" t="s">
        <v>276</v>
      </c>
      <c r="E252">
        <v>20545000</v>
      </c>
      <c r="F252">
        <v>20545000</v>
      </c>
      <c r="H252">
        <v>1</v>
      </c>
    </row>
    <row r="253" spans="1:8" x14ac:dyDescent="0.25">
      <c r="A253">
        <v>27</v>
      </c>
      <c r="B253" t="s">
        <v>63</v>
      </c>
      <c r="C253" t="s">
        <v>276</v>
      </c>
      <c r="D253" t="s">
        <v>276</v>
      </c>
      <c r="E253">
        <v>8245000</v>
      </c>
      <c r="F253">
        <v>33807500</v>
      </c>
      <c r="G253">
        <v>2</v>
      </c>
    </row>
    <row r="254" spans="1:8" x14ac:dyDescent="0.25">
      <c r="A254">
        <v>4</v>
      </c>
      <c r="B254" t="s">
        <v>11</v>
      </c>
      <c r="C254" t="s">
        <v>82</v>
      </c>
      <c r="D254" t="s">
        <v>342</v>
      </c>
      <c r="E254">
        <v>9300000</v>
      </c>
      <c r="F254">
        <v>9500000</v>
      </c>
      <c r="G254">
        <v>1</v>
      </c>
    </row>
    <row r="255" spans="1:8" x14ac:dyDescent="0.25">
      <c r="A255">
        <v>28</v>
      </c>
      <c r="B255" t="s">
        <v>11</v>
      </c>
      <c r="C255" t="s">
        <v>82</v>
      </c>
      <c r="D255" t="s">
        <v>342</v>
      </c>
      <c r="E255">
        <v>9300000</v>
      </c>
      <c r="F255">
        <v>9877473.1333333291</v>
      </c>
      <c r="G255">
        <v>3</v>
      </c>
    </row>
    <row r="256" spans="1:8" x14ac:dyDescent="0.25">
      <c r="A256">
        <v>28</v>
      </c>
      <c r="B256" t="s">
        <v>11</v>
      </c>
      <c r="C256" t="s">
        <v>82</v>
      </c>
      <c r="D256" t="s">
        <v>342</v>
      </c>
      <c r="E256">
        <v>11625000</v>
      </c>
      <c r="F256">
        <v>11994818.789999999</v>
      </c>
      <c r="G256">
        <v>2</v>
      </c>
    </row>
    <row r="257" spans="1:8" x14ac:dyDescent="0.25">
      <c r="A257">
        <v>93</v>
      </c>
      <c r="B257" t="s">
        <v>84</v>
      </c>
      <c r="C257" t="s">
        <v>341</v>
      </c>
      <c r="D257" t="s">
        <v>342</v>
      </c>
      <c r="E257">
        <v>9280000</v>
      </c>
      <c r="F257">
        <v>21335137.640000001</v>
      </c>
      <c r="G257">
        <v>1</v>
      </c>
    </row>
    <row r="258" spans="1:8" x14ac:dyDescent="0.25">
      <c r="A258">
        <v>32</v>
      </c>
      <c r="B258" t="s">
        <v>84</v>
      </c>
      <c r="C258" t="s">
        <v>341</v>
      </c>
      <c r="D258" t="s">
        <v>342</v>
      </c>
      <c r="E258">
        <v>9227000</v>
      </c>
      <c r="F258">
        <v>9601216.7699999996</v>
      </c>
      <c r="G258">
        <v>1</v>
      </c>
    </row>
    <row r="259" spans="1:8" x14ac:dyDescent="0.25">
      <c r="A259">
        <v>93</v>
      </c>
      <c r="B259" t="s">
        <v>11</v>
      </c>
      <c r="C259" t="s">
        <v>347</v>
      </c>
      <c r="D259" t="s">
        <v>342</v>
      </c>
      <c r="E259">
        <v>7699000</v>
      </c>
      <c r="F259">
        <v>36195100</v>
      </c>
      <c r="G259">
        <v>1</v>
      </c>
    </row>
    <row r="260" spans="1:8" x14ac:dyDescent="0.25">
      <c r="A260">
        <v>96</v>
      </c>
      <c r="B260" t="s">
        <v>11</v>
      </c>
      <c r="C260" t="s">
        <v>347</v>
      </c>
      <c r="D260" t="s">
        <v>342</v>
      </c>
      <c r="E260">
        <v>4650000</v>
      </c>
      <c r="F260">
        <v>9608564</v>
      </c>
      <c r="G260">
        <v>2</v>
      </c>
    </row>
    <row r="261" spans="1:8" x14ac:dyDescent="0.25">
      <c r="A261">
        <v>4</v>
      </c>
      <c r="B261" t="s">
        <v>12</v>
      </c>
      <c r="C261" t="s">
        <v>351</v>
      </c>
      <c r="D261" t="s">
        <v>342</v>
      </c>
      <c r="E261">
        <v>9300000</v>
      </c>
      <c r="F261">
        <v>9644202.6600000001</v>
      </c>
      <c r="G261">
        <v>1</v>
      </c>
    </row>
    <row r="262" spans="1:8" x14ac:dyDescent="0.25">
      <c r="A262">
        <v>4</v>
      </c>
      <c r="B262" t="s">
        <v>12</v>
      </c>
      <c r="C262" t="s">
        <v>351</v>
      </c>
      <c r="D262" t="s">
        <v>342</v>
      </c>
      <c r="E262">
        <v>8788000</v>
      </c>
      <c r="F262">
        <v>9222182.5150000006</v>
      </c>
      <c r="G262">
        <v>2</v>
      </c>
    </row>
    <row r="263" spans="1:8" x14ac:dyDescent="0.25">
      <c r="A263">
        <v>32</v>
      </c>
      <c r="B263" t="s">
        <v>12</v>
      </c>
      <c r="C263" t="s">
        <v>351</v>
      </c>
      <c r="D263" t="s">
        <v>342</v>
      </c>
      <c r="E263">
        <v>8665000</v>
      </c>
      <c r="F263">
        <v>11079410.609999999</v>
      </c>
      <c r="G263">
        <v>1</v>
      </c>
    </row>
    <row r="264" spans="1:8" x14ac:dyDescent="0.25">
      <c r="A264">
        <v>27</v>
      </c>
      <c r="B264" t="s">
        <v>12</v>
      </c>
      <c r="C264" t="s">
        <v>535</v>
      </c>
      <c r="D264" t="s">
        <v>342</v>
      </c>
      <c r="E264">
        <v>7238000</v>
      </c>
      <c r="F264">
        <v>36348000</v>
      </c>
      <c r="G264">
        <v>1</v>
      </c>
    </row>
    <row r="265" spans="1:8" x14ac:dyDescent="0.25">
      <c r="A265">
        <v>93</v>
      </c>
      <c r="B265" t="s">
        <v>84</v>
      </c>
      <c r="C265" t="s">
        <v>90</v>
      </c>
      <c r="D265" t="s">
        <v>343</v>
      </c>
      <c r="E265">
        <v>9276500</v>
      </c>
      <c r="F265">
        <v>10524951.205</v>
      </c>
      <c r="G265">
        <v>2</v>
      </c>
    </row>
    <row r="266" spans="1:8" x14ac:dyDescent="0.25">
      <c r="A266">
        <v>93</v>
      </c>
      <c r="B266" t="s">
        <v>84</v>
      </c>
      <c r="C266" t="s">
        <v>90</v>
      </c>
      <c r="D266" t="s">
        <v>343</v>
      </c>
      <c r="E266">
        <v>9247000</v>
      </c>
      <c r="F266">
        <v>18889547.609999999</v>
      </c>
      <c r="G266">
        <v>1</v>
      </c>
    </row>
    <row r="267" spans="1:8" x14ac:dyDescent="0.25">
      <c r="A267">
        <v>93</v>
      </c>
      <c r="B267" t="s">
        <v>84</v>
      </c>
      <c r="C267" t="s">
        <v>90</v>
      </c>
      <c r="D267" t="s">
        <v>343</v>
      </c>
      <c r="E267">
        <v>16736000.630000001</v>
      </c>
      <c r="F267">
        <v>16791945.145</v>
      </c>
      <c r="H267">
        <v>2</v>
      </c>
    </row>
    <row r="268" spans="1:8" x14ac:dyDescent="0.25">
      <c r="A268">
        <v>88</v>
      </c>
      <c r="B268" t="s">
        <v>84</v>
      </c>
      <c r="C268" t="s">
        <v>90</v>
      </c>
      <c r="D268" t="s">
        <v>343</v>
      </c>
      <c r="E268">
        <v>9244000</v>
      </c>
      <c r="F268">
        <v>10120856.99</v>
      </c>
      <c r="G268">
        <v>2</v>
      </c>
    </row>
    <row r="269" spans="1:8" x14ac:dyDescent="0.25">
      <c r="A269">
        <v>88</v>
      </c>
      <c r="B269" t="s">
        <v>84</v>
      </c>
      <c r="C269" t="s">
        <v>90</v>
      </c>
      <c r="D269" t="s">
        <v>343</v>
      </c>
      <c r="E269">
        <v>21872317.899999999</v>
      </c>
      <c r="F269">
        <v>22053311.280000001</v>
      </c>
      <c r="H269">
        <v>1</v>
      </c>
    </row>
    <row r="270" spans="1:8" x14ac:dyDescent="0.25">
      <c r="A270">
        <v>22</v>
      </c>
      <c r="B270" t="s">
        <v>84</v>
      </c>
      <c r="C270" t="s">
        <v>90</v>
      </c>
      <c r="D270" t="s">
        <v>343</v>
      </c>
      <c r="E270">
        <v>6986000</v>
      </c>
      <c r="F270">
        <v>25336000</v>
      </c>
      <c r="G270">
        <v>1</v>
      </c>
    </row>
    <row r="271" spans="1:8" x14ac:dyDescent="0.25">
      <c r="A271">
        <v>105</v>
      </c>
      <c r="B271" t="s">
        <v>84</v>
      </c>
      <c r="C271" t="s">
        <v>90</v>
      </c>
      <c r="D271" t="s">
        <v>343</v>
      </c>
      <c r="E271">
        <v>13950000</v>
      </c>
      <c r="F271">
        <v>14391414.68</v>
      </c>
      <c r="G271">
        <v>1</v>
      </c>
    </row>
    <row r="272" spans="1:8" x14ac:dyDescent="0.25">
      <c r="A272">
        <v>4</v>
      </c>
      <c r="B272" t="s">
        <v>86</v>
      </c>
      <c r="C272" t="s">
        <v>86</v>
      </c>
      <c r="D272" t="s">
        <v>86</v>
      </c>
      <c r="E272">
        <v>9201000</v>
      </c>
      <c r="F272">
        <v>9600000</v>
      </c>
      <c r="G272">
        <v>1</v>
      </c>
    </row>
    <row r="273" spans="1:8" x14ac:dyDescent="0.25">
      <c r="A273">
        <v>93</v>
      </c>
      <c r="B273" t="s">
        <v>86</v>
      </c>
      <c r="C273" t="s">
        <v>86</v>
      </c>
      <c r="D273" t="s">
        <v>86</v>
      </c>
      <c r="E273">
        <v>8718500</v>
      </c>
      <c r="F273">
        <v>9067000</v>
      </c>
      <c r="G273">
        <v>2</v>
      </c>
    </row>
    <row r="274" spans="1:8" x14ac:dyDescent="0.25">
      <c r="A274">
        <v>93</v>
      </c>
      <c r="B274" t="s">
        <v>86</v>
      </c>
      <c r="C274" t="s">
        <v>86</v>
      </c>
      <c r="D274" t="s">
        <v>86</v>
      </c>
      <c r="E274">
        <v>24295619.030000001</v>
      </c>
      <c r="F274">
        <v>24295619.030000001</v>
      </c>
      <c r="H274">
        <v>2</v>
      </c>
    </row>
    <row r="275" spans="1:8" x14ac:dyDescent="0.25">
      <c r="A275">
        <v>22</v>
      </c>
      <c r="B275" t="s">
        <v>86</v>
      </c>
      <c r="C275" t="s">
        <v>86</v>
      </c>
      <c r="D275" t="s">
        <v>86</v>
      </c>
      <c r="E275">
        <v>8161000</v>
      </c>
      <c r="F275">
        <v>36761000</v>
      </c>
      <c r="G275">
        <v>1</v>
      </c>
    </row>
    <row r="276" spans="1:8" x14ac:dyDescent="0.25">
      <c r="A276">
        <v>27</v>
      </c>
      <c r="B276" t="s">
        <v>11</v>
      </c>
      <c r="C276" t="s">
        <v>11</v>
      </c>
      <c r="D276" t="s">
        <v>346</v>
      </c>
      <c r="E276">
        <v>7238000</v>
      </c>
      <c r="F276">
        <v>46977000</v>
      </c>
      <c r="G276">
        <v>1</v>
      </c>
    </row>
    <row r="277" spans="1:8" x14ac:dyDescent="0.25">
      <c r="A277">
        <v>28</v>
      </c>
      <c r="B277" t="s">
        <v>11</v>
      </c>
      <c r="C277" t="s">
        <v>340</v>
      </c>
      <c r="D277" t="s">
        <v>340</v>
      </c>
      <c r="E277">
        <v>13950000</v>
      </c>
      <c r="F277">
        <v>14387047.619999999</v>
      </c>
      <c r="G277">
        <v>1</v>
      </c>
    </row>
    <row r="278" spans="1:8" x14ac:dyDescent="0.25">
      <c r="A278">
        <v>28</v>
      </c>
      <c r="B278" t="s">
        <v>11</v>
      </c>
      <c r="C278" t="s">
        <v>340</v>
      </c>
      <c r="D278" t="s">
        <v>340</v>
      </c>
      <c r="E278">
        <v>8161000</v>
      </c>
      <c r="F278">
        <v>9593154.3300000001</v>
      </c>
      <c r="G278">
        <v>1</v>
      </c>
    </row>
    <row r="279" spans="1:8" x14ac:dyDescent="0.25">
      <c r="A279">
        <v>93</v>
      </c>
      <c r="B279" t="s">
        <v>11</v>
      </c>
      <c r="C279" t="s">
        <v>340</v>
      </c>
      <c r="D279" t="s">
        <v>340</v>
      </c>
      <c r="E279">
        <v>7196000</v>
      </c>
      <c r="F279">
        <v>31739206.559999999</v>
      </c>
      <c r="G279">
        <v>1</v>
      </c>
    </row>
    <row r="280" spans="1:8" x14ac:dyDescent="0.25">
      <c r="A280">
        <v>101</v>
      </c>
      <c r="B280" t="s">
        <v>11</v>
      </c>
      <c r="C280" t="s">
        <v>340</v>
      </c>
      <c r="D280" t="s">
        <v>340</v>
      </c>
      <c r="E280">
        <v>29428790.539999999</v>
      </c>
      <c r="F280">
        <v>29428790.539999999</v>
      </c>
      <c r="H280">
        <v>1</v>
      </c>
    </row>
    <row r="281" spans="1:8" x14ac:dyDescent="0.25">
      <c r="A281">
        <v>4</v>
      </c>
      <c r="B281" t="s">
        <v>12</v>
      </c>
      <c r="C281" t="s">
        <v>12</v>
      </c>
      <c r="D281" t="s">
        <v>348</v>
      </c>
      <c r="E281">
        <v>9267000</v>
      </c>
      <c r="F281">
        <v>23834000</v>
      </c>
      <c r="G281">
        <v>1</v>
      </c>
    </row>
    <row r="282" spans="1:8" x14ac:dyDescent="0.25">
      <c r="A282">
        <v>28</v>
      </c>
      <c r="B282" t="s">
        <v>12</v>
      </c>
      <c r="C282" t="s">
        <v>12</v>
      </c>
      <c r="D282" t="s">
        <v>348</v>
      </c>
      <c r="E282">
        <v>7531000</v>
      </c>
      <c r="F282">
        <v>29394461.52</v>
      </c>
      <c r="G282">
        <v>1</v>
      </c>
    </row>
    <row r="283" spans="1:8" x14ac:dyDescent="0.25">
      <c r="A283">
        <v>93</v>
      </c>
      <c r="B283" t="s">
        <v>12</v>
      </c>
      <c r="C283" t="s">
        <v>12</v>
      </c>
      <c r="D283" t="s">
        <v>348</v>
      </c>
      <c r="E283">
        <v>9200000</v>
      </c>
      <c r="F283">
        <v>9550000</v>
      </c>
      <c r="G283">
        <v>1</v>
      </c>
    </row>
    <row r="284" spans="1:8" x14ac:dyDescent="0.25">
      <c r="A284">
        <v>93</v>
      </c>
      <c r="B284" t="s">
        <v>12</v>
      </c>
      <c r="C284" t="s">
        <v>12</v>
      </c>
      <c r="D284" t="s">
        <v>348</v>
      </c>
      <c r="E284">
        <v>7406000</v>
      </c>
      <c r="F284">
        <v>9840724.2799999993</v>
      </c>
      <c r="G284">
        <v>1</v>
      </c>
    </row>
    <row r="285" spans="1:8" x14ac:dyDescent="0.25">
      <c r="A285">
        <v>27</v>
      </c>
      <c r="B285" t="s">
        <v>12</v>
      </c>
      <c r="C285" t="s">
        <v>12</v>
      </c>
      <c r="D285" t="s">
        <v>348</v>
      </c>
      <c r="E285">
        <v>7867000</v>
      </c>
      <c r="F285">
        <v>54635000</v>
      </c>
      <c r="G285">
        <v>1</v>
      </c>
    </row>
    <row r="286" spans="1:8" x14ac:dyDescent="0.25">
      <c r="A286">
        <v>32</v>
      </c>
      <c r="B286" t="s">
        <v>12</v>
      </c>
      <c r="C286" t="s">
        <v>12</v>
      </c>
      <c r="D286" t="s">
        <v>348</v>
      </c>
      <c r="E286">
        <v>8020000</v>
      </c>
      <c r="F286">
        <v>8310602.7400000002</v>
      </c>
      <c r="G286">
        <v>1</v>
      </c>
    </row>
    <row r="287" spans="1:8" x14ac:dyDescent="0.25">
      <c r="A287">
        <v>22</v>
      </c>
      <c r="B287" t="s">
        <v>12</v>
      </c>
      <c r="C287" t="s">
        <v>12</v>
      </c>
      <c r="D287" t="s">
        <v>348</v>
      </c>
      <c r="E287">
        <v>7678500</v>
      </c>
      <c r="F287">
        <v>62264000</v>
      </c>
      <c r="G287">
        <v>2</v>
      </c>
    </row>
    <row r="288" spans="1:8" x14ac:dyDescent="0.25">
      <c r="A288">
        <v>96</v>
      </c>
      <c r="B288" t="s">
        <v>12</v>
      </c>
      <c r="C288" t="s">
        <v>12</v>
      </c>
      <c r="D288" t="s">
        <v>348</v>
      </c>
      <c r="E288">
        <v>9280000</v>
      </c>
      <c r="F288">
        <v>9612677</v>
      </c>
      <c r="G288">
        <v>1</v>
      </c>
    </row>
    <row r="289" spans="1:8" x14ac:dyDescent="0.25">
      <c r="A289">
        <v>108</v>
      </c>
      <c r="B289" t="s">
        <v>12</v>
      </c>
      <c r="C289" t="s">
        <v>12</v>
      </c>
      <c r="D289" t="s">
        <v>348</v>
      </c>
      <c r="E289">
        <v>9300000</v>
      </c>
      <c r="F289">
        <v>9530000</v>
      </c>
      <c r="G289">
        <v>1</v>
      </c>
    </row>
    <row r="290" spans="1:8" x14ac:dyDescent="0.25">
      <c r="A290">
        <v>4</v>
      </c>
      <c r="B290" t="s">
        <v>12</v>
      </c>
      <c r="C290" t="s">
        <v>238</v>
      </c>
      <c r="D290" t="s">
        <v>238</v>
      </c>
      <c r="E290">
        <v>9965000</v>
      </c>
      <c r="F290">
        <v>28851333.333333299</v>
      </c>
      <c r="G290">
        <v>3</v>
      </c>
    </row>
    <row r="291" spans="1:8" x14ac:dyDescent="0.25">
      <c r="A291">
        <v>93</v>
      </c>
      <c r="B291" t="s">
        <v>12</v>
      </c>
      <c r="C291" t="s">
        <v>238</v>
      </c>
      <c r="D291" t="s">
        <v>238</v>
      </c>
      <c r="E291">
        <v>6608000</v>
      </c>
      <c r="F291">
        <v>42525000</v>
      </c>
      <c r="G291">
        <v>1</v>
      </c>
    </row>
    <row r="292" spans="1:8" x14ac:dyDescent="0.25">
      <c r="A292">
        <v>32</v>
      </c>
      <c r="B292" t="s">
        <v>12</v>
      </c>
      <c r="C292" t="s">
        <v>238</v>
      </c>
      <c r="D292" t="s">
        <v>238</v>
      </c>
      <c r="E292">
        <v>9293000</v>
      </c>
      <c r="F292">
        <v>9611594.1500000004</v>
      </c>
      <c r="G292">
        <v>1</v>
      </c>
    </row>
    <row r="293" spans="1:8" x14ac:dyDescent="0.25">
      <c r="A293">
        <v>22</v>
      </c>
      <c r="B293" t="s">
        <v>12</v>
      </c>
      <c r="C293" t="s">
        <v>238</v>
      </c>
      <c r="D293" t="s">
        <v>238</v>
      </c>
      <c r="E293">
        <v>9043000</v>
      </c>
      <c r="F293">
        <v>53343000</v>
      </c>
      <c r="G293">
        <v>1</v>
      </c>
    </row>
    <row r="294" spans="1:8" x14ac:dyDescent="0.25">
      <c r="A294">
        <v>27</v>
      </c>
      <c r="B294" t="s">
        <v>12</v>
      </c>
      <c r="C294" t="s">
        <v>238</v>
      </c>
      <c r="D294" t="s">
        <v>349</v>
      </c>
      <c r="E294">
        <v>8875000</v>
      </c>
      <c r="F294">
        <v>51987000</v>
      </c>
      <c r="G294">
        <v>1</v>
      </c>
    </row>
    <row r="295" spans="1:8" x14ac:dyDescent="0.25">
      <c r="A295">
        <v>108</v>
      </c>
      <c r="B295" t="s">
        <v>12</v>
      </c>
      <c r="C295" t="s">
        <v>238</v>
      </c>
      <c r="D295" t="s">
        <v>349</v>
      </c>
      <c r="E295">
        <v>9200000</v>
      </c>
      <c r="F295">
        <v>9430000</v>
      </c>
      <c r="G295">
        <v>1</v>
      </c>
    </row>
    <row r="296" spans="1:8" x14ac:dyDescent="0.25">
      <c r="A296">
        <v>93</v>
      </c>
      <c r="B296" t="s">
        <v>64</v>
      </c>
      <c r="C296" t="s">
        <v>64</v>
      </c>
      <c r="D296" t="s">
        <v>352</v>
      </c>
      <c r="E296">
        <v>9300000</v>
      </c>
      <c r="F296">
        <v>9650000</v>
      </c>
      <c r="G296">
        <v>1</v>
      </c>
    </row>
    <row r="297" spans="1:8" x14ac:dyDescent="0.25">
      <c r="A297">
        <v>27</v>
      </c>
      <c r="B297" t="s">
        <v>64</v>
      </c>
      <c r="C297" t="s">
        <v>64</v>
      </c>
      <c r="D297" t="s">
        <v>352</v>
      </c>
      <c r="E297">
        <v>9182000</v>
      </c>
      <c r="F297">
        <v>25205000</v>
      </c>
      <c r="G297">
        <v>1</v>
      </c>
    </row>
    <row r="298" spans="1:8" x14ac:dyDescent="0.25">
      <c r="A298">
        <v>93</v>
      </c>
      <c r="B298" t="s">
        <v>64</v>
      </c>
      <c r="C298" t="s">
        <v>62</v>
      </c>
      <c r="D298" t="s">
        <v>354</v>
      </c>
      <c r="E298">
        <v>9300000</v>
      </c>
      <c r="F298">
        <v>9550000</v>
      </c>
      <c r="G298">
        <v>1</v>
      </c>
    </row>
    <row r="299" spans="1:8" x14ac:dyDescent="0.25">
      <c r="A299">
        <v>93</v>
      </c>
      <c r="B299" t="s">
        <v>64</v>
      </c>
      <c r="C299" t="s">
        <v>62</v>
      </c>
      <c r="D299" t="s">
        <v>354</v>
      </c>
      <c r="E299">
        <v>15164098.949999999</v>
      </c>
      <c r="F299">
        <v>15448197.9</v>
      </c>
      <c r="H299">
        <v>1</v>
      </c>
    </row>
    <row r="300" spans="1:8" x14ac:dyDescent="0.25">
      <c r="A300">
        <v>93</v>
      </c>
      <c r="B300" t="s">
        <v>64</v>
      </c>
      <c r="C300" t="s">
        <v>62</v>
      </c>
      <c r="D300" t="s">
        <v>354</v>
      </c>
      <c r="E300">
        <v>21882840.280000001</v>
      </c>
      <c r="F300">
        <v>21882840.280000001</v>
      </c>
      <c r="H300">
        <v>1</v>
      </c>
    </row>
    <row r="301" spans="1:8" x14ac:dyDescent="0.25">
      <c r="A301">
        <v>87</v>
      </c>
      <c r="B301" t="s">
        <v>84</v>
      </c>
      <c r="C301" t="s">
        <v>90</v>
      </c>
      <c r="D301" t="s">
        <v>355</v>
      </c>
      <c r="E301">
        <v>9285000</v>
      </c>
      <c r="F301">
        <v>9376399.1699999999</v>
      </c>
      <c r="G301">
        <v>1</v>
      </c>
    </row>
    <row r="302" spans="1:8" x14ac:dyDescent="0.25">
      <c r="A302">
        <v>88</v>
      </c>
      <c r="B302" t="s">
        <v>84</v>
      </c>
      <c r="C302" t="s">
        <v>90</v>
      </c>
      <c r="D302" t="s">
        <v>355</v>
      </c>
      <c r="E302">
        <v>9300000</v>
      </c>
      <c r="F302">
        <v>9884934.0999999996</v>
      </c>
      <c r="G302">
        <v>3</v>
      </c>
    </row>
    <row r="303" spans="1:8" x14ac:dyDescent="0.25">
      <c r="A303">
        <v>88</v>
      </c>
      <c r="B303" t="s">
        <v>84</v>
      </c>
      <c r="C303" t="s">
        <v>90</v>
      </c>
      <c r="D303" t="s">
        <v>355</v>
      </c>
      <c r="E303">
        <v>10062250</v>
      </c>
      <c r="F303">
        <v>11329696.300000001</v>
      </c>
      <c r="G303">
        <v>4</v>
      </c>
    </row>
    <row r="304" spans="1:8" x14ac:dyDescent="0.25">
      <c r="A304">
        <v>4</v>
      </c>
      <c r="B304" t="s">
        <v>11</v>
      </c>
      <c r="C304" t="s">
        <v>78</v>
      </c>
      <c r="D304" t="s">
        <v>356</v>
      </c>
      <c r="E304">
        <v>9263500</v>
      </c>
      <c r="F304">
        <v>16715000</v>
      </c>
      <c r="G304">
        <v>2</v>
      </c>
    </row>
    <row r="305" spans="1:8" x14ac:dyDescent="0.25">
      <c r="A305">
        <v>4</v>
      </c>
      <c r="B305" t="s">
        <v>11</v>
      </c>
      <c r="C305" t="s">
        <v>78</v>
      </c>
      <c r="D305" t="s">
        <v>356</v>
      </c>
      <c r="E305">
        <v>9293000</v>
      </c>
      <c r="F305">
        <v>9600000</v>
      </c>
      <c r="G305">
        <v>1</v>
      </c>
    </row>
    <row r="306" spans="1:8" x14ac:dyDescent="0.25">
      <c r="A306">
        <v>87</v>
      </c>
      <c r="B306" t="s">
        <v>11</v>
      </c>
      <c r="C306" t="s">
        <v>78</v>
      </c>
      <c r="D306" t="s">
        <v>356</v>
      </c>
      <c r="E306">
        <v>8833000</v>
      </c>
      <c r="F306">
        <v>26680638.969999999</v>
      </c>
      <c r="G306">
        <v>1</v>
      </c>
    </row>
    <row r="307" spans="1:8" x14ac:dyDescent="0.25">
      <c r="A307">
        <v>93</v>
      </c>
      <c r="B307" t="s">
        <v>11</v>
      </c>
      <c r="C307" t="s">
        <v>78</v>
      </c>
      <c r="D307" t="s">
        <v>356</v>
      </c>
      <c r="E307">
        <v>6902000</v>
      </c>
      <c r="F307">
        <v>11700000</v>
      </c>
      <c r="G307">
        <v>1</v>
      </c>
    </row>
    <row r="308" spans="1:8" x14ac:dyDescent="0.25">
      <c r="A308">
        <v>93</v>
      </c>
      <c r="B308" t="s">
        <v>11</v>
      </c>
      <c r="C308" t="s">
        <v>78</v>
      </c>
      <c r="D308" t="s">
        <v>356</v>
      </c>
      <c r="E308">
        <v>6818000</v>
      </c>
      <c r="F308">
        <v>28005000</v>
      </c>
      <c r="G308">
        <v>1</v>
      </c>
    </row>
    <row r="309" spans="1:8" x14ac:dyDescent="0.25">
      <c r="A309">
        <v>27</v>
      </c>
      <c r="B309" t="s">
        <v>11</v>
      </c>
      <c r="C309" t="s">
        <v>78</v>
      </c>
      <c r="D309" t="s">
        <v>356</v>
      </c>
      <c r="E309">
        <v>9241000</v>
      </c>
      <c r="F309">
        <v>26516000</v>
      </c>
      <c r="G309">
        <v>1</v>
      </c>
    </row>
    <row r="310" spans="1:8" x14ac:dyDescent="0.25">
      <c r="A310">
        <v>27</v>
      </c>
      <c r="B310" t="s">
        <v>11</v>
      </c>
      <c r="C310" t="s">
        <v>78</v>
      </c>
      <c r="D310" t="s">
        <v>356</v>
      </c>
      <c r="E310">
        <v>9241000</v>
      </c>
      <c r="F310">
        <v>27118000</v>
      </c>
      <c r="G310">
        <v>1</v>
      </c>
    </row>
    <row r="311" spans="1:8" x14ac:dyDescent="0.25">
      <c r="A311">
        <v>117</v>
      </c>
      <c r="B311" t="s">
        <v>11</v>
      </c>
      <c r="C311" t="s">
        <v>78</v>
      </c>
      <c r="D311" t="s">
        <v>356</v>
      </c>
      <c r="E311">
        <v>9300000</v>
      </c>
      <c r="F311">
        <v>9551293.75</v>
      </c>
      <c r="G311">
        <v>1</v>
      </c>
    </row>
    <row r="312" spans="1:8" x14ac:dyDescent="0.25">
      <c r="A312">
        <v>22</v>
      </c>
      <c r="B312" t="s">
        <v>11</v>
      </c>
      <c r="C312" t="s">
        <v>78</v>
      </c>
      <c r="D312" t="s">
        <v>356</v>
      </c>
      <c r="E312">
        <v>8119000</v>
      </c>
      <c r="F312">
        <v>35319000</v>
      </c>
      <c r="G312">
        <v>1</v>
      </c>
    </row>
    <row r="313" spans="1:8" x14ac:dyDescent="0.25">
      <c r="A313">
        <v>121</v>
      </c>
      <c r="B313" t="s">
        <v>11</v>
      </c>
      <c r="C313" t="s">
        <v>78</v>
      </c>
      <c r="D313" t="s">
        <v>356</v>
      </c>
      <c r="E313">
        <v>9188000</v>
      </c>
      <c r="F313">
        <v>10160183.460000001</v>
      </c>
      <c r="G313">
        <v>1</v>
      </c>
    </row>
    <row r="314" spans="1:8" x14ac:dyDescent="0.25">
      <c r="A314">
        <v>4</v>
      </c>
      <c r="B314" t="s">
        <v>11</v>
      </c>
      <c r="C314" t="s">
        <v>71</v>
      </c>
      <c r="D314" t="s">
        <v>71</v>
      </c>
      <c r="E314">
        <v>9135700</v>
      </c>
      <c r="F314">
        <v>9987500</v>
      </c>
      <c r="G314">
        <v>10</v>
      </c>
    </row>
    <row r="315" spans="1:8" x14ac:dyDescent="0.25">
      <c r="A315">
        <v>4</v>
      </c>
      <c r="B315" t="s">
        <v>11</v>
      </c>
      <c r="C315" t="s">
        <v>71</v>
      </c>
      <c r="D315" t="s">
        <v>71</v>
      </c>
      <c r="E315">
        <v>8696250</v>
      </c>
      <c r="F315">
        <v>10750000</v>
      </c>
      <c r="G315">
        <v>8</v>
      </c>
    </row>
    <row r="316" spans="1:8" x14ac:dyDescent="0.25">
      <c r="A316">
        <v>93</v>
      </c>
      <c r="B316" t="s">
        <v>11</v>
      </c>
      <c r="C316" t="s">
        <v>71</v>
      </c>
      <c r="D316" t="s">
        <v>71</v>
      </c>
      <c r="E316">
        <v>9300000</v>
      </c>
      <c r="F316">
        <v>9700000</v>
      </c>
      <c r="G316">
        <v>2</v>
      </c>
    </row>
    <row r="317" spans="1:8" x14ac:dyDescent="0.25">
      <c r="A317">
        <v>93</v>
      </c>
      <c r="B317" t="s">
        <v>11</v>
      </c>
      <c r="C317" t="s">
        <v>71</v>
      </c>
      <c r="D317" t="s">
        <v>71</v>
      </c>
      <c r="E317">
        <v>17427901.75</v>
      </c>
      <c r="F317">
        <v>17427901.75</v>
      </c>
      <c r="H317">
        <v>1</v>
      </c>
    </row>
    <row r="318" spans="1:8" x14ac:dyDescent="0.25">
      <c r="A318">
        <v>93</v>
      </c>
      <c r="B318" t="s">
        <v>11</v>
      </c>
      <c r="C318" t="s">
        <v>71</v>
      </c>
      <c r="D318" t="s">
        <v>71</v>
      </c>
      <c r="E318">
        <v>14635750.890000001</v>
      </c>
      <c r="F318">
        <v>14788215.560000001</v>
      </c>
      <c r="H318">
        <v>1</v>
      </c>
    </row>
    <row r="319" spans="1:8" x14ac:dyDescent="0.25">
      <c r="A319">
        <v>96</v>
      </c>
      <c r="B319" t="s">
        <v>11</v>
      </c>
      <c r="C319" t="s">
        <v>71</v>
      </c>
      <c r="D319" t="s">
        <v>71</v>
      </c>
      <c r="E319">
        <v>14311503.9</v>
      </c>
      <c r="F319">
        <v>14466434.15</v>
      </c>
      <c r="H319">
        <v>1</v>
      </c>
    </row>
    <row r="320" spans="1:8" x14ac:dyDescent="0.25">
      <c r="A320">
        <v>121</v>
      </c>
      <c r="B320" t="s">
        <v>11</v>
      </c>
      <c r="C320" t="s">
        <v>71</v>
      </c>
      <c r="D320" t="s">
        <v>71</v>
      </c>
      <c r="E320">
        <v>22405424.25</v>
      </c>
      <c r="F320">
        <v>22410424.25</v>
      </c>
      <c r="H320">
        <v>1</v>
      </c>
    </row>
    <row r="321" spans="1:7" x14ac:dyDescent="0.25">
      <c r="A321">
        <v>105</v>
      </c>
      <c r="B321" t="s">
        <v>11</v>
      </c>
      <c r="C321" t="s">
        <v>71</v>
      </c>
      <c r="D321" t="s">
        <v>71</v>
      </c>
      <c r="E321">
        <v>9300000</v>
      </c>
      <c r="F321">
        <v>9599973.5</v>
      </c>
      <c r="G321">
        <v>1</v>
      </c>
    </row>
    <row r="322" spans="1:7" x14ac:dyDescent="0.25">
      <c r="A322">
        <v>28</v>
      </c>
      <c r="B322" t="s">
        <v>63</v>
      </c>
      <c r="C322" t="s">
        <v>359</v>
      </c>
      <c r="D322" t="s">
        <v>359</v>
      </c>
      <c r="E322">
        <v>10832333.3333333</v>
      </c>
      <c r="F322">
        <v>11189262.053333299</v>
      </c>
      <c r="G322">
        <v>3</v>
      </c>
    </row>
    <row r="323" spans="1:7" x14ac:dyDescent="0.25">
      <c r="A323">
        <v>28</v>
      </c>
      <c r="B323" t="s">
        <v>63</v>
      </c>
      <c r="C323" t="s">
        <v>359</v>
      </c>
      <c r="D323" t="s">
        <v>359</v>
      </c>
      <c r="E323">
        <v>9807111.1111111101</v>
      </c>
      <c r="F323">
        <v>10114775.73</v>
      </c>
      <c r="G323">
        <v>9</v>
      </c>
    </row>
    <row r="324" spans="1:7" x14ac:dyDescent="0.25">
      <c r="A324">
        <v>116</v>
      </c>
      <c r="B324" t="s">
        <v>63</v>
      </c>
      <c r="C324" t="s">
        <v>359</v>
      </c>
      <c r="D324" t="s">
        <v>359</v>
      </c>
      <c r="E324">
        <v>9300000</v>
      </c>
      <c r="F324">
        <v>9466708.0800000001</v>
      </c>
      <c r="G324">
        <v>1</v>
      </c>
    </row>
    <row r="325" spans="1:7" x14ac:dyDescent="0.25">
      <c r="A325">
        <v>32</v>
      </c>
      <c r="B325" t="s">
        <v>63</v>
      </c>
      <c r="C325" t="s">
        <v>359</v>
      </c>
      <c r="D325" t="s">
        <v>359</v>
      </c>
      <c r="E325">
        <v>9275000</v>
      </c>
      <c r="F325">
        <v>10819359.01</v>
      </c>
      <c r="G325">
        <v>2</v>
      </c>
    </row>
    <row r="326" spans="1:7" x14ac:dyDescent="0.25">
      <c r="A326">
        <v>32</v>
      </c>
      <c r="B326" t="s">
        <v>63</v>
      </c>
      <c r="C326" t="s">
        <v>359</v>
      </c>
      <c r="D326" t="s">
        <v>359</v>
      </c>
      <c r="E326">
        <v>9293000</v>
      </c>
      <c r="F326">
        <v>12977338.140000001</v>
      </c>
      <c r="G326">
        <v>1</v>
      </c>
    </row>
    <row r="327" spans="1:7" x14ac:dyDescent="0.25">
      <c r="A327">
        <v>96</v>
      </c>
      <c r="B327" t="s">
        <v>63</v>
      </c>
      <c r="C327" t="s">
        <v>359</v>
      </c>
      <c r="D327" t="s">
        <v>359</v>
      </c>
      <c r="E327">
        <v>9270500</v>
      </c>
      <c r="F327">
        <v>9604557.7550000008</v>
      </c>
      <c r="G327">
        <v>2</v>
      </c>
    </row>
    <row r="328" spans="1:7" x14ac:dyDescent="0.25">
      <c r="A328">
        <v>28</v>
      </c>
      <c r="B328" t="s">
        <v>63</v>
      </c>
      <c r="C328" t="s">
        <v>73</v>
      </c>
      <c r="D328" t="s">
        <v>73</v>
      </c>
      <c r="E328">
        <v>9263500</v>
      </c>
      <c r="F328">
        <v>9562337.5649999995</v>
      </c>
      <c r="G328">
        <v>2</v>
      </c>
    </row>
    <row r="329" spans="1:7" x14ac:dyDescent="0.25">
      <c r="A329">
        <v>28</v>
      </c>
      <c r="B329" t="s">
        <v>63</v>
      </c>
      <c r="C329" t="s">
        <v>73</v>
      </c>
      <c r="D329" t="s">
        <v>73</v>
      </c>
      <c r="E329">
        <v>9121000</v>
      </c>
      <c r="F329">
        <v>9625331.8533333298</v>
      </c>
      <c r="G329">
        <v>3</v>
      </c>
    </row>
    <row r="330" spans="1:7" x14ac:dyDescent="0.25">
      <c r="A330">
        <v>87</v>
      </c>
      <c r="B330" t="s">
        <v>63</v>
      </c>
      <c r="C330" t="s">
        <v>73</v>
      </c>
      <c r="D330" t="s">
        <v>73</v>
      </c>
      <c r="E330">
        <v>7783000</v>
      </c>
      <c r="F330">
        <v>9606024.2899999991</v>
      </c>
      <c r="G330">
        <v>1</v>
      </c>
    </row>
    <row r="331" spans="1:7" x14ac:dyDescent="0.25">
      <c r="A331">
        <v>93</v>
      </c>
      <c r="B331" t="s">
        <v>63</v>
      </c>
      <c r="C331" t="s">
        <v>73</v>
      </c>
      <c r="D331" t="s">
        <v>73</v>
      </c>
      <c r="E331">
        <v>9300000</v>
      </c>
      <c r="F331">
        <v>9550005.5700000003</v>
      </c>
      <c r="G331">
        <v>1</v>
      </c>
    </row>
    <row r="332" spans="1:7" x14ac:dyDescent="0.25">
      <c r="A332">
        <v>27</v>
      </c>
      <c r="B332" t="s">
        <v>63</v>
      </c>
      <c r="C332" t="s">
        <v>73</v>
      </c>
      <c r="D332" t="s">
        <v>73</v>
      </c>
      <c r="E332">
        <v>7825000</v>
      </c>
      <c r="F332">
        <v>28177000</v>
      </c>
      <c r="G332">
        <v>1</v>
      </c>
    </row>
    <row r="333" spans="1:7" x14ac:dyDescent="0.25">
      <c r="A333">
        <v>22</v>
      </c>
      <c r="B333" t="s">
        <v>63</v>
      </c>
      <c r="C333" t="s">
        <v>73</v>
      </c>
      <c r="D333" t="s">
        <v>73</v>
      </c>
      <c r="E333">
        <v>7406000</v>
      </c>
      <c r="F333">
        <v>35990000</v>
      </c>
      <c r="G333">
        <v>1</v>
      </c>
    </row>
    <row r="334" spans="1:7" x14ac:dyDescent="0.25">
      <c r="A334">
        <v>92</v>
      </c>
      <c r="B334" t="s">
        <v>84</v>
      </c>
      <c r="C334" t="s">
        <v>431</v>
      </c>
      <c r="D334" t="s">
        <v>73</v>
      </c>
      <c r="E334">
        <v>9260000</v>
      </c>
      <c r="F334">
        <v>9531000</v>
      </c>
      <c r="G334">
        <v>1</v>
      </c>
    </row>
    <row r="335" spans="1:7" x14ac:dyDescent="0.25">
      <c r="A335">
        <v>4</v>
      </c>
      <c r="B335" t="s">
        <v>64</v>
      </c>
      <c r="C335" t="s">
        <v>74</v>
      </c>
      <c r="D335" t="s">
        <v>361</v>
      </c>
      <c r="E335">
        <v>6975000</v>
      </c>
      <c r="F335">
        <v>11825000</v>
      </c>
      <c r="G335">
        <v>2</v>
      </c>
    </row>
    <row r="336" spans="1:7" x14ac:dyDescent="0.25">
      <c r="A336">
        <v>28</v>
      </c>
      <c r="B336" t="s">
        <v>64</v>
      </c>
      <c r="C336" t="s">
        <v>74</v>
      </c>
      <c r="D336" t="s">
        <v>361</v>
      </c>
      <c r="E336">
        <v>9300000</v>
      </c>
      <c r="F336">
        <v>9606025.0299999993</v>
      </c>
      <c r="G336">
        <v>1</v>
      </c>
    </row>
    <row r="337" spans="1:8" x14ac:dyDescent="0.25">
      <c r="A337">
        <v>28</v>
      </c>
      <c r="B337" t="s">
        <v>64</v>
      </c>
      <c r="C337" t="s">
        <v>74</v>
      </c>
      <c r="D337" t="s">
        <v>361</v>
      </c>
      <c r="E337">
        <v>7993500</v>
      </c>
      <c r="F337">
        <v>9591261.5800000001</v>
      </c>
      <c r="G337">
        <v>2</v>
      </c>
    </row>
    <row r="338" spans="1:8" x14ac:dyDescent="0.25">
      <c r="A338">
        <v>93</v>
      </c>
      <c r="B338" t="s">
        <v>64</v>
      </c>
      <c r="C338" t="s">
        <v>74</v>
      </c>
      <c r="D338" t="s">
        <v>361</v>
      </c>
      <c r="E338">
        <v>6200000</v>
      </c>
      <c r="F338">
        <v>10122337.3533333</v>
      </c>
      <c r="G338">
        <v>3</v>
      </c>
    </row>
    <row r="339" spans="1:8" x14ac:dyDescent="0.25">
      <c r="A339">
        <v>88</v>
      </c>
      <c r="B339" t="s">
        <v>64</v>
      </c>
      <c r="C339" t="s">
        <v>74</v>
      </c>
      <c r="D339" t="s">
        <v>361</v>
      </c>
      <c r="E339">
        <v>13950000</v>
      </c>
      <c r="F339">
        <v>14406767.9</v>
      </c>
      <c r="G339">
        <v>1</v>
      </c>
    </row>
    <row r="340" spans="1:8" x14ac:dyDescent="0.25">
      <c r="A340">
        <v>4</v>
      </c>
      <c r="B340" t="s">
        <v>84</v>
      </c>
      <c r="C340" t="s">
        <v>90</v>
      </c>
      <c r="D340" t="s">
        <v>362</v>
      </c>
      <c r="E340">
        <v>9300000</v>
      </c>
      <c r="F340">
        <v>9600000</v>
      </c>
      <c r="G340">
        <v>1</v>
      </c>
    </row>
    <row r="341" spans="1:8" x14ac:dyDescent="0.25">
      <c r="A341">
        <v>4</v>
      </c>
      <c r="B341" t="s">
        <v>84</v>
      </c>
      <c r="C341" t="s">
        <v>90</v>
      </c>
      <c r="D341" t="s">
        <v>362</v>
      </c>
      <c r="E341">
        <v>9300000</v>
      </c>
      <c r="F341">
        <v>9782382.0800000001</v>
      </c>
      <c r="G341">
        <v>1</v>
      </c>
    </row>
    <row r="342" spans="1:8" x14ac:dyDescent="0.25">
      <c r="A342">
        <v>28</v>
      </c>
      <c r="B342" t="s">
        <v>84</v>
      </c>
      <c r="C342" t="s">
        <v>90</v>
      </c>
      <c r="D342" t="s">
        <v>362</v>
      </c>
      <c r="E342">
        <v>9300000</v>
      </c>
      <c r="F342">
        <v>9606025.0299999993</v>
      </c>
      <c r="G342">
        <v>1</v>
      </c>
    </row>
    <row r="343" spans="1:8" x14ac:dyDescent="0.25">
      <c r="A343">
        <v>87</v>
      </c>
      <c r="B343" t="s">
        <v>84</v>
      </c>
      <c r="C343" t="s">
        <v>90</v>
      </c>
      <c r="D343" t="s">
        <v>362</v>
      </c>
      <c r="E343">
        <v>7993000</v>
      </c>
      <c r="F343">
        <v>15795001.699999999</v>
      </c>
      <c r="G343">
        <v>1</v>
      </c>
    </row>
    <row r="344" spans="1:8" x14ac:dyDescent="0.25">
      <c r="A344">
        <v>93</v>
      </c>
      <c r="B344" t="s">
        <v>84</v>
      </c>
      <c r="C344" t="s">
        <v>90</v>
      </c>
      <c r="D344" t="s">
        <v>362</v>
      </c>
      <c r="E344">
        <v>10289250</v>
      </c>
      <c r="F344">
        <v>13361477.755000001</v>
      </c>
      <c r="G344">
        <v>4</v>
      </c>
    </row>
    <row r="345" spans="1:8" x14ac:dyDescent="0.25">
      <c r="A345">
        <v>93</v>
      </c>
      <c r="B345" t="s">
        <v>84</v>
      </c>
      <c r="C345" t="s">
        <v>90</v>
      </c>
      <c r="D345" t="s">
        <v>362</v>
      </c>
      <c r="E345">
        <v>15649768.045</v>
      </c>
      <c r="F345">
        <v>15699768.045</v>
      </c>
      <c r="H345">
        <v>2</v>
      </c>
    </row>
    <row r="346" spans="1:8" x14ac:dyDescent="0.25">
      <c r="A346">
        <v>88</v>
      </c>
      <c r="B346" t="s">
        <v>84</v>
      </c>
      <c r="C346" t="s">
        <v>90</v>
      </c>
      <c r="D346" t="s">
        <v>362</v>
      </c>
      <c r="E346">
        <v>9300000</v>
      </c>
      <c r="F346">
        <v>9620978.5999999996</v>
      </c>
      <c r="G346">
        <v>1</v>
      </c>
    </row>
    <row r="347" spans="1:8" x14ac:dyDescent="0.25">
      <c r="A347">
        <v>88</v>
      </c>
      <c r="B347" t="s">
        <v>84</v>
      </c>
      <c r="C347" t="s">
        <v>90</v>
      </c>
      <c r="D347" t="s">
        <v>362</v>
      </c>
      <c r="E347">
        <v>19898773.649999999</v>
      </c>
      <c r="F347">
        <v>19898773.649999999</v>
      </c>
      <c r="H347">
        <v>1</v>
      </c>
    </row>
    <row r="348" spans="1:8" x14ac:dyDescent="0.25">
      <c r="A348">
        <v>88</v>
      </c>
      <c r="B348" t="s">
        <v>84</v>
      </c>
      <c r="C348" t="s">
        <v>90</v>
      </c>
      <c r="D348" t="s">
        <v>362</v>
      </c>
      <c r="E348">
        <v>17813494.614999998</v>
      </c>
      <c r="F348">
        <v>17920603.649999999</v>
      </c>
      <c r="H348">
        <v>2</v>
      </c>
    </row>
    <row r="349" spans="1:8" x14ac:dyDescent="0.25">
      <c r="A349">
        <v>93</v>
      </c>
      <c r="B349" t="s">
        <v>11</v>
      </c>
      <c r="C349" t="s">
        <v>85</v>
      </c>
      <c r="D349" t="s">
        <v>363</v>
      </c>
      <c r="E349">
        <v>23872499.899999999</v>
      </c>
      <c r="F349">
        <v>23936111</v>
      </c>
      <c r="H349">
        <v>1</v>
      </c>
    </row>
    <row r="350" spans="1:8" x14ac:dyDescent="0.25">
      <c r="A350">
        <v>26</v>
      </c>
      <c r="B350" t="s">
        <v>11</v>
      </c>
      <c r="C350" t="s">
        <v>85</v>
      </c>
      <c r="D350" t="s">
        <v>363</v>
      </c>
      <c r="E350">
        <v>9001000</v>
      </c>
      <c r="F350">
        <v>12186990</v>
      </c>
      <c r="G350">
        <v>1</v>
      </c>
    </row>
    <row r="351" spans="1:8" x14ac:dyDescent="0.25">
      <c r="A351">
        <v>22</v>
      </c>
      <c r="B351" t="s">
        <v>11</v>
      </c>
      <c r="C351" t="s">
        <v>334</v>
      </c>
      <c r="D351" t="s">
        <v>363</v>
      </c>
      <c r="E351">
        <v>9221000</v>
      </c>
      <c r="F351">
        <v>30931037.030000001</v>
      </c>
      <c r="G351">
        <v>1</v>
      </c>
    </row>
    <row r="352" spans="1:8" x14ac:dyDescent="0.25">
      <c r="A352">
        <v>4</v>
      </c>
      <c r="B352" t="s">
        <v>84</v>
      </c>
      <c r="C352" t="s">
        <v>341</v>
      </c>
      <c r="D352" t="s">
        <v>363</v>
      </c>
      <c r="E352">
        <v>9188000</v>
      </c>
      <c r="F352">
        <v>9600000</v>
      </c>
      <c r="G352">
        <v>1</v>
      </c>
    </row>
    <row r="353" spans="1:8" x14ac:dyDescent="0.25">
      <c r="A353">
        <v>93</v>
      </c>
      <c r="B353" t="s">
        <v>11</v>
      </c>
      <c r="C353" t="s">
        <v>70</v>
      </c>
      <c r="D353" t="s">
        <v>84</v>
      </c>
      <c r="E353">
        <v>9241000</v>
      </c>
      <c r="F353">
        <v>13477640.689999999</v>
      </c>
      <c r="G353">
        <v>1</v>
      </c>
    </row>
    <row r="354" spans="1:8" x14ac:dyDescent="0.25">
      <c r="A354">
        <v>117</v>
      </c>
      <c r="B354" t="s">
        <v>11</v>
      </c>
      <c r="C354" t="s">
        <v>70</v>
      </c>
      <c r="D354" t="s">
        <v>84</v>
      </c>
      <c r="E354">
        <v>8077000</v>
      </c>
      <c r="F354">
        <v>9511293.75</v>
      </c>
      <c r="G354">
        <v>1</v>
      </c>
    </row>
    <row r="355" spans="1:8" x14ac:dyDescent="0.25">
      <c r="A355">
        <v>96</v>
      </c>
      <c r="B355" t="s">
        <v>11</v>
      </c>
      <c r="C355" t="s">
        <v>70</v>
      </c>
      <c r="D355" t="s">
        <v>84</v>
      </c>
      <c r="E355">
        <v>9260000</v>
      </c>
      <c r="F355">
        <v>9604558</v>
      </c>
      <c r="G355">
        <v>1</v>
      </c>
    </row>
    <row r="356" spans="1:8" x14ac:dyDescent="0.25">
      <c r="A356">
        <v>93</v>
      </c>
      <c r="B356" t="s">
        <v>11</v>
      </c>
      <c r="C356" t="s">
        <v>11</v>
      </c>
      <c r="D356" t="s">
        <v>84</v>
      </c>
      <c r="E356">
        <v>7741000</v>
      </c>
      <c r="F356">
        <v>67300000</v>
      </c>
      <c r="G356">
        <v>1</v>
      </c>
    </row>
    <row r="357" spans="1:8" x14ac:dyDescent="0.25">
      <c r="A357">
        <v>27</v>
      </c>
      <c r="B357" t="s">
        <v>11</v>
      </c>
      <c r="C357" t="s">
        <v>11</v>
      </c>
      <c r="D357" t="s">
        <v>84</v>
      </c>
      <c r="E357">
        <v>7699000</v>
      </c>
      <c r="F357">
        <v>55270000</v>
      </c>
      <c r="G357">
        <v>1</v>
      </c>
    </row>
    <row r="358" spans="1:8" x14ac:dyDescent="0.25">
      <c r="A358">
        <v>27</v>
      </c>
      <c r="B358" t="s">
        <v>11</v>
      </c>
      <c r="C358" t="s">
        <v>11</v>
      </c>
      <c r="D358" t="s">
        <v>364</v>
      </c>
      <c r="E358">
        <v>9227000</v>
      </c>
      <c r="F358">
        <v>21542000</v>
      </c>
      <c r="G358">
        <v>1</v>
      </c>
    </row>
    <row r="359" spans="1:8" x14ac:dyDescent="0.25">
      <c r="A359">
        <v>28</v>
      </c>
      <c r="B359" t="s">
        <v>11</v>
      </c>
      <c r="C359" t="s">
        <v>85</v>
      </c>
      <c r="D359" t="s">
        <v>365</v>
      </c>
      <c r="E359">
        <v>9300000</v>
      </c>
      <c r="F359">
        <v>9606025.0299999993</v>
      </c>
      <c r="G359">
        <v>1</v>
      </c>
    </row>
    <row r="360" spans="1:8" x14ac:dyDescent="0.25">
      <c r="A360">
        <v>93</v>
      </c>
      <c r="B360" t="s">
        <v>11</v>
      </c>
      <c r="C360" t="s">
        <v>85</v>
      </c>
      <c r="D360" t="s">
        <v>365</v>
      </c>
      <c r="E360">
        <v>9280000</v>
      </c>
      <c r="F360">
        <v>9750000</v>
      </c>
      <c r="G360">
        <v>1</v>
      </c>
    </row>
    <row r="361" spans="1:8" x14ac:dyDescent="0.25">
      <c r="A361">
        <v>93</v>
      </c>
      <c r="B361" t="s">
        <v>11</v>
      </c>
      <c r="C361" t="s">
        <v>85</v>
      </c>
      <c r="D361" t="s">
        <v>365</v>
      </c>
      <c r="E361">
        <v>7573000</v>
      </c>
      <c r="F361">
        <v>35003000</v>
      </c>
      <c r="G361">
        <v>1</v>
      </c>
    </row>
    <row r="362" spans="1:8" x14ac:dyDescent="0.25">
      <c r="A362">
        <v>93</v>
      </c>
      <c r="B362" t="s">
        <v>11</v>
      </c>
      <c r="C362" t="s">
        <v>85</v>
      </c>
      <c r="D362" t="s">
        <v>366</v>
      </c>
      <c r="E362">
        <v>8035000</v>
      </c>
      <c r="F362">
        <v>27000000</v>
      </c>
      <c r="G362">
        <v>1</v>
      </c>
    </row>
    <row r="363" spans="1:8" x14ac:dyDescent="0.25">
      <c r="A363">
        <v>32</v>
      </c>
      <c r="B363" t="s">
        <v>11</v>
      </c>
      <c r="C363" t="s">
        <v>85</v>
      </c>
      <c r="D363" t="s">
        <v>366</v>
      </c>
      <c r="E363">
        <v>9267000</v>
      </c>
      <c r="F363">
        <v>16303144.960000001</v>
      </c>
      <c r="G363">
        <v>1</v>
      </c>
    </row>
    <row r="364" spans="1:8" x14ac:dyDescent="0.25">
      <c r="A364">
        <v>4</v>
      </c>
      <c r="B364" t="s">
        <v>64</v>
      </c>
      <c r="C364" t="s">
        <v>62</v>
      </c>
      <c r="D364" t="s">
        <v>62</v>
      </c>
      <c r="E364">
        <v>9208000</v>
      </c>
      <c r="F364">
        <v>9600000</v>
      </c>
      <c r="G364">
        <v>2</v>
      </c>
    </row>
    <row r="365" spans="1:8" x14ac:dyDescent="0.25">
      <c r="A365">
        <v>4</v>
      </c>
      <c r="B365" t="s">
        <v>64</v>
      </c>
      <c r="C365" t="s">
        <v>62</v>
      </c>
      <c r="D365" t="s">
        <v>62</v>
      </c>
      <c r="E365">
        <v>19023045.620000001</v>
      </c>
      <c r="F365">
        <v>19286091.25</v>
      </c>
      <c r="H365">
        <v>1</v>
      </c>
    </row>
    <row r="366" spans="1:8" x14ac:dyDescent="0.25">
      <c r="A366">
        <v>87</v>
      </c>
      <c r="B366" t="s">
        <v>64</v>
      </c>
      <c r="C366" t="s">
        <v>62</v>
      </c>
      <c r="D366" t="s">
        <v>62</v>
      </c>
      <c r="E366">
        <v>8035000</v>
      </c>
      <c r="F366">
        <v>8398957.9800000004</v>
      </c>
      <c r="G366">
        <v>1</v>
      </c>
    </row>
    <row r="367" spans="1:8" x14ac:dyDescent="0.25">
      <c r="A367">
        <v>93</v>
      </c>
      <c r="B367" t="s">
        <v>64</v>
      </c>
      <c r="C367" t="s">
        <v>62</v>
      </c>
      <c r="D367" t="s">
        <v>62</v>
      </c>
      <c r="E367">
        <v>13950000</v>
      </c>
      <c r="F367">
        <v>14250000</v>
      </c>
      <c r="G367">
        <v>2</v>
      </c>
    </row>
    <row r="368" spans="1:8" x14ac:dyDescent="0.25">
      <c r="A368">
        <v>93</v>
      </c>
      <c r="B368" t="s">
        <v>64</v>
      </c>
      <c r="C368" t="s">
        <v>62</v>
      </c>
      <c r="D368" t="s">
        <v>62</v>
      </c>
      <c r="E368">
        <v>8478500</v>
      </c>
      <c r="F368">
        <v>9550000</v>
      </c>
      <c r="G368">
        <v>2</v>
      </c>
    </row>
    <row r="369" spans="1:8" x14ac:dyDescent="0.25">
      <c r="A369">
        <v>116</v>
      </c>
      <c r="B369" t="s">
        <v>64</v>
      </c>
      <c r="C369" t="s">
        <v>62</v>
      </c>
      <c r="D369" t="s">
        <v>62</v>
      </c>
      <c r="E369">
        <v>9297454.5454545394</v>
      </c>
      <c r="F369">
        <v>9466708.0800000001</v>
      </c>
      <c r="G369">
        <v>11</v>
      </c>
    </row>
    <row r="370" spans="1:8" x14ac:dyDescent="0.25">
      <c r="A370">
        <v>88</v>
      </c>
      <c r="B370" t="s">
        <v>64</v>
      </c>
      <c r="C370" t="s">
        <v>62</v>
      </c>
      <c r="D370" t="s">
        <v>62</v>
      </c>
      <c r="E370">
        <v>9231000</v>
      </c>
      <c r="F370">
        <v>9618376.0500000007</v>
      </c>
      <c r="G370">
        <v>2</v>
      </c>
    </row>
    <row r="371" spans="1:8" x14ac:dyDescent="0.25">
      <c r="A371">
        <v>88</v>
      </c>
      <c r="B371" t="s">
        <v>64</v>
      </c>
      <c r="C371" t="s">
        <v>62</v>
      </c>
      <c r="D371" t="s">
        <v>62</v>
      </c>
      <c r="E371">
        <v>9300000</v>
      </c>
      <c r="F371">
        <v>9620978.5999999996</v>
      </c>
      <c r="G371">
        <v>1</v>
      </c>
    </row>
    <row r="372" spans="1:8" x14ac:dyDescent="0.25">
      <c r="A372">
        <v>32</v>
      </c>
      <c r="B372" t="s">
        <v>11</v>
      </c>
      <c r="C372" t="s">
        <v>334</v>
      </c>
      <c r="D372" t="s">
        <v>62</v>
      </c>
      <c r="E372">
        <v>13950000</v>
      </c>
      <c r="F372">
        <v>14345425.789999999</v>
      </c>
      <c r="G372">
        <v>1</v>
      </c>
    </row>
    <row r="373" spans="1:8" x14ac:dyDescent="0.25">
      <c r="A373">
        <v>4</v>
      </c>
      <c r="B373" t="s">
        <v>11</v>
      </c>
      <c r="C373" t="s">
        <v>78</v>
      </c>
      <c r="D373" t="s">
        <v>368</v>
      </c>
      <c r="E373">
        <v>8119000</v>
      </c>
      <c r="F373">
        <v>9600000</v>
      </c>
      <c r="G373">
        <v>1</v>
      </c>
    </row>
    <row r="374" spans="1:8" x14ac:dyDescent="0.25">
      <c r="A374">
        <v>4</v>
      </c>
      <c r="B374" t="s">
        <v>11</v>
      </c>
      <c r="C374" t="s">
        <v>78</v>
      </c>
      <c r="D374" t="s">
        <v>368</v>
      </c>
      <c r="E374">
        <v>9300000</v>
      </c>
      <c r="F374">
        <v>9600000</v>
      </c>
      <c r="G374">
        <v>1</v>
      </c>
    </row>
    <row r="375" spans="1:8" x14ac:dyDescent="0.25">
      <c r="A375">
        <v>93</v>
      </c>
      <c r="B375" t="s">
        <v>11</v>
      </c>
      <c r="C375" t="s">
        <v>78</v>
      </c>
      <c r="D375" t="s">
        <v>368</v>
      </c>
      <c r="E375">
        <v>8909000</v>
      </c>
      <c r="F375">
        <v>18445000</v>
      </c>
      <c r="G375">
        <v>2</v>
      </c>
    </row>
    <row r="376" spans="1:8" x14ac:dyDescent="0.25">
      <c r="A376">
        <v>93</v>
      </c>
      <c r="B376" t="s">
        <v>11</v>
      </c>
      <c r="C376" t="s">
        <v>78</v>
      </c>
      <c r="D376" t="s">
        <v>368</v>
      </c>
      <c r="E376">
        <v>8536600</v>
      </c>
      <c r="F376">
        <v>21863340.897999998</v>
      </c>
      <c r="G376">
        <v>5</v>
      </c>
    </row>
    <row r="377" spans="1:8" x14ac:dyDescent="0.25">
      <c r="A377">
        <v>93</v>
      </c>
      <c r="B377" t="s">
        <v>11</v>
      </c>
      <c r="C377" t="s">
        <v>78</v>
      </c>
      <c r="D377" t="s">
        <v>368</v>
      </c>
      <c r="E377">
        <v>16956718.303333301</v>
      </c>
      <c r="F377">
        <v>17125651.603333302</v>
      </c>
      <c r="H377">
        <v>3</v>
      </c>
    </row>
    <row r="378" spans="1:8" x14ac:dyDescent="0.25">
      <c r="A378">
        <v>93</v>
      </c>
      <c r="B378" t="s">
        <v>11</v>
      </c>
      <c r="C378" t="s">
        <v>78</v>
      </c>
      <c r="D378" t="s">
        <v>368</v>
      </c>
      <c r="E378">
        <v>20038062.5</v>
      </c>
      <c r="F378">
        <v>20192862.5</v>
      </c>
      <c r="H378">
        <v>2</v>
      </c>
    </row>
    <row r="379" spans="1:8" x14ac:dyDescent="0.25">
      <c r="A379">
        <v>116</v>
      </c>
      <c r="B379" t="s">
        <v>11</v>
      </c>
      <c r="C379" t="s">
        <v>78</v>
      </c>
      <c r="D379" t="s">
        <v>368</v>
      </c>
      <c r="E379">
        <v>18252476.07</v>
      </c>
      <c r="F379">
        <v>18297417.859999999</v>
      </c>
      <c r="H379">
        <v>1</v>
      </c>
    </row>
    <row r="380" spans="1:8" x14ac:dyDescent="0.25">
      <c r="A380">
        <v>117</v>
      </c>
      <c r="B380" t="s">
        <v>11</v>
      </c>
      <c r="C380" t="s">
        <v>78</v>
      </c>
      <c r="D380" t="s">
        <v>368</v>
      </c>
      <c r="E380">
        <v>9300000</v>
      </c>
      <c r="F380">
        <v>9511293.75</v>
      </c>
      <c r="G380">
        <v>1</v>
      </c>
    </row>
    <row r="381" spans="1:8" x14ac:dyDescent="0.25">
      <c r="A381">
        <v>4</v>
      </c>
      <c r="B381" t="s">
        <v>11</v>
      </c>
      <c r="C381" t="s">
        <v>78</v>
      </c>
      <c r="D381" t="s">
        <v>369</v>
      </c>
      <c r="E381">
        <v>9213500</v>
      </c>
      <c r="F381">
        <v>9600000</v>
      </c>
      <c r="G381">
        <v>2</v>
      </c>
    </row>
    <row r="382" spans="1:8" x14ac:dyDescent="0.25">
      <c r="A382">
        <v>4</v>
      </c>
      <c r="B382" t="s">
        <v>11</v>
      </c>
      <c r="C382" t="s">
        <v>78</v>
      </c>
      <c r="D382" t="s">
        <v>369</v>
      </c>
      <c r="E382">
        <v>9264666.6666666698</v>
      </c>
      <c r="F382">
        <v>14218333.3333333</v>
      </c>
      <c r="G382">
        <v>3</v>
      </c>
    </row>
    <row r="383" spans="1:8" x14ac:dyDescent="0.25">
      <c r="A383">
        <v>28</v>
      </c>
      <c r="B383" t="s">
        <v>11</v>
      </c>
      <c r="C383" t="s">
        <v>78</v>
      </c>
      <c r="D383" t="s">
        <v>369</v>
      </c>
      <c r="E383">
        <v>9221000</v>
      </c>
      <c r="F383">
        <v>9570949.8300000001</v>
      </c>
      <c r="G383">
        <v>1</v>
      </c>
    </row>
    <row r="384" spans="1:8" x14ac:dyDescent="0.25">
      <c r="A384">
        <v>28</v>
      </c>
      <c r="B384" t="s">
        <v>11</v>
      </c>
      <c r="C384" t="s">
        <v>78</v>
      </c>
      <c r="D384" t="s">
        <v>369</v>
      </c>
      <c r="E384">
        <v>9182000</v>
      </c>
      <c r="F384">
        <v>9604691.6300000008</v>
      </c>
      <c r="G384">
        <v>1</v>
      </c>
    </row>
    <row r="385" spans="1:8" x14ac:dyDescent="0.25">
      <c r="A385">
        <v>93</v>
      </c>
      <c r="B385" t="s">
        <v>11</v>
      </c>
      <c r="C385" t="s">
        <v>78</v>
      </c>
      <c r="D385" t="s">
        <v>369</v>
      </c>
      <c r="E385">
        <v>17419189.010000002</v>
      </c>
      <c r="F385">
        <v>17573720.219999999</v>
      </c>
      <c r="H385">
        <v>2</v>
      </c>
    </row>
    <row r="386" spans="1:8" x14ac:dyDescent="0.25">
      <c r="A386">
        <v>93</v>
      </c>
      <c r="B386" t="s">
        <v>11</v>
      </c>
      <c r="C386" t="s">
        <v>78</v>
      </c>
      <c r="D386" t="s">
        <v>369</v>
      </c>
      <c r="E386">
        <v>17987202</v>
      </c>
      <c r="F386">
        <v>18035780</v>
      </c>
      <c r="H386">
        <v>1</v>
      </c>
    </row>
    <row r="387" spans="1:8" x14ac:dyDescent="0.25">
      <c r="A387">
        <v>88</v>
      </c>
      <c r="B387" t="s">
        <v>11</v>
      </c>
      <c r="C387" t="s">
        <v>78</v>
      </c>
      <c r="D387" t="s">
        <v>369</v>
      </c>
      <c r="E387">
        <v>9241000</v>
      </c>
      <c r="F387">
        <v>9760940.9399999995</v>
      </c>
      <c r="G387">
        <v>1</v>
      </c>
    </row>
    <row r="388" spans="1:8" x14ac:dyDescent="0.25">
      <c r="A388">
        <v>88</v>
      </c>
      <c r="B388" t="s">
        <v>11</v>
      </c>
      <c r="C388" t="s">
        <v>78</v>
      </c>
      <c r="D388" t="s">
        <v>369</v>
      </c>
      <c r="E388">
        <v>17343140.096666701</v>
      </c>
      <c r="F388">
        <v>17461368.763333298</v>
      </c>
      <c r="H388">
        <v>3</v>
      </c>
    </row>
    <row r="389" spans="1:8" x14ac:dyDescent="0.25">
      <c r="A389">
        <v>32</v>
      </c>
      <c r="B389" t="s">
        <v>11</v>
      </c>
      <c r="C389" t="s">
        <v>78</v>
      </c>
      <c r="D389" t="s">
        <v>369</v>
      </c>
      <c r="E389">
        <v>9188000</v>
      </c>
      <c r="F389">
        <v>15593066.65</v>
      </c>
      <c r="G389">
        <v>1</v>
      </c>
    </row>
    <row r="390" spans="1:8" x14ac:dyDescent="0.25">
      <c r="A390">
        <v>117</v>
      </c>
      <c r="B390" t="s">
        <v>11</v>
      </c>
      <c r="C390" t="s">
        <v>78</v>
      </c>
      <c r="D390" t="s">
        <v>369</v>
      </c>
      <c r="E390">
        <v>9286000</v>
      </c>
      <c r="F390">
        <v>9511293.75</v>
      </c>
      <c r="G390">
        <v>1</v>
      </c>
    </row>
    <row r="391" spans="1:8" x14ac:dyDescent="0.25">
      <c r="A391">
        <v>117</v>
      </c>
      <c r="B391" t="s">
        <v>11</v>
      </c>
      <c r="C391" t="s">
        <v>78</v>
      </c>
      <c r="D391" t="s">
        <v>369</v>
      </c>
      <c r="E391">
        <v>16769846.66</v>
      </c>
      <c r="F391">
        <v>16812371.66</v>
      </c>
      <c r="H391">
        <v>2</v>
      </c>
    </row>
    <row r="392" spans="1:8" x14ac:dyDescent="0.25">
      <c r="A392">
        <v>4</v>
      </c>
      <c r="B392" t="s">
        <v>11</v>
      </c>
      <c r="C392" t="s">
        <v>71</v>
      </c>
      <c r="D392" t="s">
        <v>370</v>
      </c>
      <c r="E392">
        <v>6975000</v>
      </c>
      <c r="F392">
        <v>14150000</v>
      </c>
      <c r="G392">
        <v>2</v>
      </c>
    </row>
    <row r="393" spans="1:8" x14ac:dyDescent="0.25">
      <c r="A393">
        <v>4</v>
      </c>
      <c r="B393" t="s">
        <v>11</v>
      </c>
      <c r="C393" t="s">
        <v>71</v>
      </c>
      <c r="D393" t="s">
        <v>370</v>
      </c>
      <c r="E393">
        <v>9300000</v>
      </c>
      <c r="F393">
        <v>9600000</v>
      </c>
      <c r="G393">
        <v>2</v>
      </c>
    </row>
    <row r="394" spans="1:8" x14ac:dyDescent="0.25">
      <c r="A394">
        <v>117</v>
      </c>
      <c r="B394" t="s">
        <v>11</v>
      </c>
      <c r="C394" t="s">
        <v>71</v>
      </c>
      <c r="D394" t="s">
        <v>370</v>
      </c>
      <c r="E394">
        <v>4650000</v>
      </c>
      <c r="F394">
        <v>9511293.75</v>
      </c>
      <c r="G394">
        <v>2</v>
      </c>
    </row>
    <row r="395" spans="1:8" x14ac:dyDescent="0.25">
      <c r="A395">
        <v>96</v>
      </c>
      <c r="B395" t="s">
        <v>11</v>
      </c>
      <c r="C395" t="s">
        <v>71</v>
      </c>
      <c r="D395" t="s">
        <v>370</v>
      </c>
      <c r="E395">
        <v>6236500</v>
      </c>
      <c r="F395">
        <v>11218426.324999999</v>
      </c>
      <c r="G395">
        <v>2</v>
      </c>
    </row>
    <row r="396" spans="1:8" x14ac:dyDescent="0.25">
      <c r="A396">
        <v>121</v>
      </c>
      <c r="B396" t="s">
        <v>11</v>
      </c>
      <c r="C396" t="s">
        <v>71</v>
      </c>
      <c r="D396" t="s">
        <v>370</v>
      </c>
      <c r="E396">
        <v>9254000</v>
      </c>
      <c r="F396">
        <v>9644637.6999999993</v>
      </c>
      <c r="G396">
        <v>2</v>
      </c>
    </row>
    <row r="397" spans="1:8" x14ac:dyDescent="0.25">
      <c r="A397">
        <v>121</v>
      </c>
      <c r="B397" t="s">
        <v>11</v>
      </c>
      <c r="C397" t="s">
        <v>71</v>
      </c>
      <c r="D397" t="s">
        <v>370</v>
      </c>
      <c r="E397">
        <v>18331974.25</v>
      </c>
      <c r="F397">
        <v>18336974.25</v>
      </c>
      <c r="H397">
        <v>1</v>
      </c>
    </row>
    <row r="398" spans="1:8" x14ac:dyDescent="0.25">
      <c r="A398">
        <v>105</v>
      </c>
      <c r="B398" t="s">
        <v>11</v>
      </c>
      <c r="C398" t="s">
        <v>71</v>
      </c>
      <c r="D398" t="s">
        <v>370</v>
      </c>
      <c r="E398">
        <v>9300000</v>
      </c>
      <c r="F398">
        <v>9599973.5399999991</v>
      </c>
      <c r="G398">
        <v>1</v>
      </c>
    </row>
    <row r="399" spans="1:8" x14ac:dyDescent="0.25">
      <c r="A399">
        <v>4</v>
      </c>
      <c r="B399" t="s">
        <v>11</v>
      </c>
      <c r="C399" t="s">
        <v>78</v>
      </c>
      <c r="D399" t="s">
        <v>371</v>
      </c>
      <c r="E399">
        <v>9260000</v>
      </c>
      <c r="F399">
        <v>9600000</v>
      </c>
      <c r="G399">
        <v>1</v>
      </c>
    </row>
    <row r="400" spans="1:8" x14ac:dyDescent="0.25">
      <c r="A400">
        <v>4</v>
      </c>
      <c r="B400" t="s">
        <v>11</v>
      </c>
      <c r="C400" t="s">
        <v>78</v>
      </c>
      <c r="D400" t="s">
        <v>371</v>
      </c>
      <c r="E400">
        <v>9286000</v>
      </c>
      <c r="F400">
        <v>9965000</v>
      </c>
      <c r="G400">
        <v>1</v>
      </c>
    </row>
    <row r="401" spans="1:8" x14ac:dyDescent="0.25">
      <c r="A401">
        <v>28</v>
      </c>
      <c r="B401" t="s">
        <v>11</v>
      </c>
      <c r="C401" t="s">
        <v>78</v>
      </c>
      <c r="D401" t="s">
        <v>371</v>
      </c>
      <c r="E401">
        <v>8987000</v>
      </c>
      <c r="F401">
        <v>19287208.195</v>
      </c>
      <c r="G401">
        <v>2</v>
      </c>
    </row>
    <row r="402" spans="1:8" x14ac:dyDescent="0.25">
      <c r="A402">
        <v>93</v>
      </c>
      <c r="B402" t="s">
        <v>11</v>
      </c>
      <c r="C402" t="s">
        <v>78</v>
      </c>
      <c r="D402" t="s">
        <v>371</v>
      </c>
      <c r="E402">
        <v>8006500</v>
      </c>
      <c r="F402">
        <v>43837000.155000001</v>
      </c>
      <c r="G402">
        <v>2</v>
      </c>
    </row>
    <row r="403" spans="1:8" x14ac:dyDescent="0.25">
      <c r="A403">
        <v>27</v>
      </c>
      <c r="B403" t="s">
        <v>11</v>
      </c>
      <c r="C403" t="s">
        <v>78</v>
      </c>
      <c r="D403" t="s">
        <v>371</v>
      </c>
      <c r="E403">
        <v>7426500</v>
      </c>
      <c r="F403">
        <v>27506000</v>
      </c>
      <c r="G403">
        <v>2</v>
      </c>
    </row>
    <row r="404" spans="1:8" x14ac:dyDescent="0.25">
      <c r="A404">
        <v>96</v>
      </c>
      <c r="B404" t="s">
        <v>11</v>
      </c>
      <c r="C404" t="s">
        <v>78</v>
      </c>
      <c r="D404" t="s">
        <v>371</v>
      </c>
      <c r="E404">
        <v>9280000</v>
      </c>
      <c r="F404">
        <v>9604557.5099999998</v>
      </c>
      <c r="G404">
        <v>1</v>
      </c>
    </row>
    <row r="405" spans="1:8" x14ac:dyDescent="0.25">
      <c r="A405">
        <v>121</v>
      </c>
      <c r="B405" t="s">
        <v>11</v>
      </c>
      <c r="C405" t="s">
        <v>78</v>
      </c>
      <c r="D405" t="s">
        <v>371</v>
      </c>
      <c r="E405">
        <v>9300000</v>
      </c>
      <c r="F405">
        <v>9645157.5</v>
      </c>
      <c r="G405">
        <v>1</v>
      </c>
    </row>
    <row r="406" spans="1:8" x14ac:dyDescent="0.25">
      <c r="A406">
        <v>28</v>
      </c>
      <c r="B406" t="s">
        <v>64</v>
      </c>
      <c r="C406" t="s">
        <v>65</v>
      </c>
      <c r="D406" t="s">
        <v>372</v>
      </c>
      <c r="E406">
        <v>9300000</v>
      </c>
      <c r="F406">
        <v>9602670.5700000003</v>
      </c>
      <c r="G406">
        <v>1</v>
      </c>
    </row>
    <row r="407" spans="1:8" x14ac:dyDescent="0.25">
      <c r="A407">
        <v>93</v>
      </c>
      <c r="B407" t="s">
        <v>64</v>
      </c>
      <c r="C407" t="s">
        <v>65</v>
      </c>
      <c r="D407" t="s">
        <v>372</v>
      </c>
      <c r="E407">
        <v>6975000</v>
      </c>
      <c r="F407">
        <v>12084235</v>
      </c>
      <c r="G407">
        <v>2</v>
      </c>
    </row>
    <row r="408" spans="1:8" x14ac:dyDescent="0.25">
      <c r="A408">
        <v>93</v>
      </c>
      <c r="B408" t="s">
        <v>64</v>
      </c>
      <c r="C408" t="s">
        <v>65</v>
      </c>
      <c r="D408" t="s">
        <v>372</v>
      </c>
      <c r="E408">
        <v>9217500</v>
      </c>
      <c r="F408">
        <v>15825000</v>
      </c>
      <c r="G408">
        <v>2</v>
      </c>
    </row>
    <row r="409" spans="1:8" x14ac:dyDescent="0.25">
      <c r="A409">
        <v>93</v>
      </c>
      <c r="B409" t="s">
        <v>64</v>
      </c>
      <c r="C409" t="s">
        <v>65</v>
      </c>
      <c r="D409" t="s">
        <v>372</v>
      </c>
      <c r="E409">
        <v>15469513.039999999</v>
      </c>
      <c r="F409">
        <v>15521681.16</v>
      </c>
      <c r="H409">
        <v>1</v>
      </c>
    </row>
    <row r="410" spans="1:8" x14ac:dyDescent="0.25">
      <c r="A410">
        <v>88</v>
      </c>
      <c r="B410" t="s">
        <v>64</v>
      </c>
      <c r="C410" t="s">
        <v>65</v>
      </c>
      <c r="D410" t="s">
        <v>372</v>
      </c>
      <c r="E410">
        <v>9263500</v>
      </c>
      <c r="F410">
        <v>9746949.2349999994</v>
      </c>
      <c r="G410">
        <v>2</v>
      </c>
    </row>
    <row r="411" spans="1:8" x14ac:dyDescent="0.25">
      <c r="A411">
        <v>4</v>
      </c>
      <c r="B411" t="s">
        <v>86</v>
      </c>
      <c r="C411" t="s">
        <v>353</v>
      </c>
      <c r="D411" t="s">
        <v>353</v>
      </c>
      <c r="E411">
        <v>10563666.6666667</v>
      </c>
      <c r="F411">
        <v>11150000</v>
      </c>
      <c r="G411">
        <v>3</v>
      </c>
    </row>
    <row r="412" spans="1:8" x14ac:dyDescent="0.25">
      <c r="A412">
        <v>4</v>
      </c>
      <c r="B412" t="s">
        <v>86</v>
      </c>
      <c r="C412" t="s">
        <v>353</v>
      </c>
      <c r="D412" t="s">
        <v>353</v>
      </c>
      <c r="E412">
        <v>8361000</v>
      </c>
      <c r="F412">
        <v>14021666.6666667</v>
      </c>
      <c r="G412">
        <v>6</v>
      </c>
    </row>
    <row r="413" spans="1:8" x14ac:dyDescent="0.25">
      <c r="A413">
        <v>4</v>
      </c>
      <c r="B413" t="s">
        <v>86</v>
      </c>
      <c r="C413" t="s">
        <v>353</v>
      </c>
      <c r="D413" t="s">
        <v>353</v>
      </c>
      <c r="E413">
        <v>14804379.02</v>
      </c>
      <c r="F413">
        <v>14804379.02</v>
      </c>
      <c r="H413">
        <v>1</v>
      </c>
    </row>
    <row r="414" spans="1:8" x14ac:dyDescent="0.25">
      <c r="A414">
        <v>93</v>
      </c>
      <c r="B414" t="s">
        <v>86</v>
      </c>
      <c r="C414" t="s">
        <v>353</v>
      </c>
      <c r="D414" t="s">
        <v>353</v>
      </c>
      <c r="E414">
        <v>9214000</v>
      </c>
      <c r="F414">
        <v>19434000</v>
      </c>
      <c r="G414">
        <v>1</v>
      </c>
    </row>
    <row r="415" spans="1:8" x14ac:dyDescent="0.25">
      <c r="A415">
        <v>93</v>
      </c>
      <c r="B415" t="s">
        <v>86</v>
      </c>
      <c r="C415" t="s">
        <v>353</v>
      </c>
      <c r="D415" t="s">
        <v>353</v>
      </c>
      <c r="E415">
        <v>24686302</v>
      </c>
      <c r="F415">
        <v>24734780</v>
      </c>
      <c r="H415">
        <v>1</v>
      </c>
    </row>
    <row r="416" spans="1:8" x14ac:dyDescent="0.25">
      <c r="A416">
        <v>32</v>
      </c>
      <c r="B416" t="s">
        <v>86</v>
      </c>
      <c r="C416" t="s">
        <v>353</v>
      </c>
      <c r="D416" t="s">
        <v>353</v>
      </c>
      <c r="E416">
        <v>20506207.892999999</v>
      </c>
      <c r="F416">
        <v>20506207.892999999</v>
      </c>
      <c r="H416">
        <v>10</v>
      </c>
    </row>
    <row r="417" spans="1:8" x14ac:dyDescent="0.25">
      <c r="A417">
        <v>4</v>
      </c>
      <c r="B417" t="s">
        <v>86</v>
      </c>
      <c r="C417" t="s">
        <v>353</v>
      </c>
      <c r="D417" t="s">
        <v>373</v>
      </c>
      <c r="E417">
        <v>9796125</v>
      </c>
      <c r="F417">
        <v>10181250</v>
      </c>
      <c r="G417">
        <v>8</v>
      </c>
    </row>
    <row r="418" spans="1:8" x14ac:dyDescent="0.25">
      <c r="A418">
        <v>4</v>
      </c>
      <c r="B418" t="s">
        <v>86</v>
      </c>
      <c r="C418" t="s">
        <v>353</v>
      </c>
      <c r="D418" t="s">
        <v>373</v>
      </c>
      <c r="E418">
        <v>9228333.3333333302</v>
      </c>
      <c r="F418">
        <v>10033333.3333333</v>
      </c>
      <c r="G418">
        <v>3</v>
      </c>
    </row>
    <row r="419" spans="1:8" x14ac:dyDescent="0.25">
      <c r="A419">
        <v>101</v>
      </c>
      <c r="B419" t="s">
        <v>86</v>
      </c>
      <c r="C419" t="s">
        <v>353</v>
      </c>
      <c r="D419" t="s">
        <v>373</v>
      </c>
      <c r="E419">
        <v>9300000</v>
      </c>
      <c r="F419">
        <v>9557000</v>
      </c>
      <c r="G419">
        <v>1</v>
      </c>
    </row>
    <row r="420" spans="1:8" x14ac:dyDescent="0.25">
      <c r="A420">
        <v>4</v>
      </c>
      <c r="B420" t="s">
        <v>86</v>
      </c>
      <c r="C420" t="s">
        <v>271</v>
      </c>
      <c r="D420" t="s">
        <v>374</v>
      </c>
      <c r="E420">
        <v>8898500</v>
      </c>
      <c r="F420">
        <v>16820000</v>
      </c>
      <c r="G420">
        <v>2</v>
      </c>
    </row>
    <row r="421" spans="1:8" x14ac:dyDescent="0.25">
      <c r="A421">
        <v>117</v>
      </c>
      <c r="B421" t="s">
        <v>86</v>
      </c>
      <c r="C421" t="s">
        <v>271</v>
      </c>
      <c r="D421" t="s">
        <v>374</v>
      </c>
      <c r="E421">
        <v>6975000</v>
      </c>
      <c r="F421">
        <v>14298868.15</v>
      </c>
      <c r="G421">
        <v>2</v>
      </c>
    </row>
    <row r="422" spans="1:8" x14ac:dyDescent="0.25">
      <c r="A422">
        <v>101</v>
      </c>
      <c r="B422" t="s">
        <v>86</v>
      </c>
      <c r="C422" t="s">
        <v>271</v>
      </c>
      <c r="D422" t="s">
        <v>374</v>
      </c>
      <c r="E422">
        <v>9300000</v>
      </c>
      <c r="F422">
        <v>9542000</v>
      </c>
      <c r="G422">
        <v>5</v>
      </c>
    </row>
    <row r="423" spans="1:8" x14ac:dyDescent="0.25">
      <c r="A423">
        <v>28</v>
      </c>
      <c r="B423" t="s">
        <v>63</v>
      </c>
      <c r="C423" t="s">
        <v>357</v>
      </c>
      <c r="D423" t="s">
        <v>375</v>
      </c>
      <c r="E423">
        <v>9234000</v>
      </c>
      <c r="F423">
        <v>9605279.2300000004</v>
      </c>
      <c r="G423">
        <v>1</v>
      </c>
    </row>
    <row r="424" spans="1:8" x14ac:dyDescent="0.25">
      <c r="A424">
        <v>87</v>
      </c>
      <c r="B424" t="s">
        <v>63</v>
      </c>
      <c r="C424" t="s">
        <v>357</v>
      </c>
      <c r="D424" t="s">
        <v>375</v>
      </c>
      <c r="E424">
        <v>8329000</v>
      </c>
      <c r="F424">
        <v>9606024.2899999991</v>
      </c>
      <c r="G424">
        <v>1</v>
      </c>
    </row>
    <row r="425" spans="1:8" x14ac:dyDescent="0.25">
      <c r="A425">
        <v>27</v>
      </c>
      <c r="B425" t="s">
        <v>63</v>
      </c>
      <c r="C425" t="s">
        <v>357</v>
      </c>
      <c r="D425" t="s">
        <v>375</v>
      </c>
      <c r="E425">
        <v>8749000</v>
      </c>
      <c r="F425">
        <v>14269000</v>
      </c>
      <c r="G425">
        <v>1</v>
      </c>
    </row>
    <row r="426" spans="1:8" x14ac:dyDescent="0.25">
      <c r="A426">
        <v>105</v>
      </c>
      <c r="B426" t="s">
        <v>63</v>
      </c>
      <c r="C426" t="s">
        <v>357</v>
      </c>
      <c r="D426" t="s">
        <v>375</v>
      </c>
      <c r="E426">
        <v>9300000</v>
      </c>
      <c r="F426">
        <v>9599973.5399999991</v>
      </c>
      <c r="G426">
        <v>2</v>
      </c>
    </row>
    <row r="427" spans="1:8" x14ac:dyDescent="0.25">
      <c r="A427">
        <v>4</v>
      </c>
      <c r="B427" t="s">
        <v>86</v>
      </c>
      <c r="C427" t="s">
        <v>86</v>
      </c>
      <c r="D427" t="s">
        <v>376</v>
      </c>
      <c r="E427">
        <v>11588500</v>
      </c>
      <c r="F427">
        <v>11925000</v>
      </c>
      <c r="G427">
        <v>2</v>
      </c>
    </row>
    <row r="428" spans="1:8" x14ac:dyDescent="0.25">
      <c r="A428">
        <v>4</v>
      </c>
      <c r="B428" t="s">
        <v>86</v>
      </c>
      <c r="C428" t="s">
        <v>86</v>
      </c>
      <c r="D428" t="s">
        <v>376</v>
      </c>
      <c r="E428">
        <v>9105500</v>
      </c>
      <c r="F428">
        <v>9595750</v>
      </c>
      <c r="G428">
        <v>4</v>
      </c>
    </row>
    <row r="429" spans="1:8" x14ac:dyDescent="0.25">
      <c r="A429">
        <v>4</v>
      </c>
      <c r="B429" t="s">
        <v>86</v>
      </c>
      <c r="C429" t="s">
        <v>86</v>
      </c>
      <c r="D429" t="s">
        <v>376</v>
      </c>
      <c r="E429">
        <v>18840566.030000001</v>
      </c>
      <c r="F429">
        <v>18840566.030000001</v>
      </c>
      <c r="H429">
        <v>1</v>
      </c>
    </row>
    <row r="430" spans="1:8" x14ac:dyDescent="0.25">
      <c r="A430">
        <v>87</v>
      </c>
      <c r="B430" t="s">
        <v>86</v>
      </c>
      <c r="C430" t="s">
        <v>86</v>
      </c>
      <c r="D430" t="s">
        <v>376</v>
      </c>
      <c r="E430">
        <v>9300000</v>
      </c>
      <c r="F430">
        <v>9606024.2899999991</v>
      </c>
      <c r="G430">
        <v>1</v>
      </c>
    </row>
    <row r="431" spans="1:8" x14ac:dyDescent="0.25">
      <c r="A431">
        <v>93</v>
      </c>
      <c r="B431" t="s">
        <v>86</v>
      </c>
      <c r="C431" t="s">
        <v>86</v>
      </c>
      <c r="D431" t="s">
        <v>376</v>
      </c>
      <c r="E431">
        <v>9234000</v>
      </c>
      <c r="F431">
        <v>9650000</v>
      </c>
      <c r="G431">
        <v>1</v>
      </c>
    </row>
    <row r="432" spans="1:8" x14ac:dyDescent="0.25">
      <c r="A432">
        <v>101</v>
      </c>
      <c r="B432" t="s">
        <v>86</v>
      </c>
      <c r="C432" t="s">
        <v>86</v>
      </c>
      <c r="D432" t="s">
        <v>376</v>
      </c>
      <c r="E432">
        <v>9136000</v>
      </c>
      <c r="F432">
        <v>9396800</v>
      </c>
      <c r="G432">
        <v>5</v>
      </c>
    </row>
    <row r="433" spans="1:8" x14ac:dyDescent="0.25">
      <c r="A433">
        <v>4</v>
      </c>
      <c r="B433" t="s">
        <v>64</v>
      </c>
      <c r="C433" t="s">
        <v>328</v>
      </c>
      <c r="D433" t="s">
        <v>377</v>
      </c>
      <c r="E433">
        <v>9299000</v>
      </c>
      <c r="F433">
        <v>9542857.1428571399</v>
      </c>
      <c r="G433">
        <v>7</v>
      </c>
    </row>
    <row r="434" spans="1:8" x14ac:dyDescent="0.25">
      <c r="A434">
        <v>4</v>
      </c>
      <c r="B434" t="s">
        <v>64</v>
      </c>
      <c r="C434" t="s">
        <v>328</v>
      </c>
      <c r="D434" t="s">
        <v>377</v>
      </c>
      <c r="E434">
        <v>9283500</v>
      </c>
      <c r="F434">
        <v>9637500</v>
      </c>
      <c r="G434">
        <v>4</v>
      </c>
    </row>
    <row r="435" spans="1:8" x14ac:dyDescent="0.25">
      <c r="A435">
        <v>87</v>
      </c>
      <c r="B435" t="s">
        <v>64</v>
      </c>
      <c r="C435" t="s">
        <v>328</v>
      </c>
      <c r="D435" t="s">
        <v>377</v>
      </c>
      <c r="E435">
        <v>9001000</v>
      </c>
      <c r="F435">
        <v>9571841.7899999991</v>
      </c>
      <c r="G435">
        <v>1</v>
      </c>
    </row>
    <row r="436" spans="1:8" x14ac:dyDescent="0.25">
      <c r="A436">
        <v>93</v>
      </c>
      <c r="B436" t="s">
        <v>64</v>
      </c>
      <c r="C436" t="s">
        <v>328</v>
      </c>
      <c r="D436" t="s">
        <v>377</v>
      </c>
      <c r="E436">
        <v>9182000</v>
      </c>
      <c r="F436">
        <v>15731034.93</v>
      </c>
      <c r="G436">
        <v>1</v>
      </c>
    </row>
    <row r="437" spans="1:8" x14ac:dyDescent="0.25">
      <c r="A437">
        <v>93</v>
      </c>
      <c r="B437" t="s">
        <v>64</v>
      </c>
      <c r="C437" t="s">
        <v>328</v>
      </c>
      <c r="D437" t="s">
        <v>377</v>
      </c>
      <c r="E437">
        <v>9247000</v>
      </c>
      <c r="F437">
        <v>16320000</v>
      </c>
      <c r="G437">
        <v>1</v>
      </c>
    </row>
    <row r="438" spans="1:8" x14ac:dyDescent="0.25">
      <c r="A438">
        <v>88</v>
      </c>
      <c r="B438" t="s">
        <v>64</v>
      </c>
      <c r="C438" t="s">
        <v>328</v>
      </c>
      <c r="D438" t="s">
        <v>377</v>
      </c>
      <c r="E438">
        <v>9300000</v>
      </c>
      <c r="F438">
        <v>9620978.5999999996</v>
      </c>
      <c r="G438">
        <v>1</v>
      </c>
    </row>
    <row r="439" spans="1:8" x14ac:dyDescent="0.25">
      <c r="A439">
        <v>4</v>
      </c>
      <c r="B439" t="s">
        <v>86</v>
      </c>
      <c r="C439" t="s">
        <v>86</v>
      </c>
      <c r="D439" t="s">
        <v>378</v>
      </c>
      <c r="E439">
        <v>9300000</v>
      </c>
      <c r="F439">
        <v>9600000</v>
      </c>
      <c r="G439">
        <v>1</v>
      </c>
    </row>
    <row r="440" spans="1:8" x14ac:dyDescent="0.25">
      <c r="A440">
        <v>101</v>
      </c>
      <c r="B440" t="s">
        <v>86</v>
      </c>
      <c r="C440" t="s">
        <v>86</v>
      </c>
      <c r="D440" t="s">
        <v>378</v>
      </c>
      <c r="E440">
        <v>9300000</v>
      </c>
      <c r="F440">
        <v>9557000</v>
      </c>
      <c r="G440">
        <v>3</v>
      </c>
    </row>
    <row r="441" spans="1:8" x14ac:dyDescent="0.25">
      <c r="A441">
        <v>93</v>
      </c>
      <c r="B441" t="s">
        <v>11</v>
      </c>
      <c r="C441" t="s">
        <v>78</v>
      </c>
      <c r="D441" t="s">
        <v>379</v>
      </c>
      <c r="E441">
        <v>8559666.6666666698</v>
      </c>
      <c r="F441">
        <v>17452490.723333299</v>
      </c>
      <c r="G441">
        <v>3</v>
      </c>
    </row>
    <row r="442" spans="1:8" x14ac:dyDescent="0.25">
      <c r="A442">
        <v>88</v>
      </c>
      <c r="B442" t="s">
        <v>11</v>
      </c>
      <c r="C442" t="s">
        <v>78</v>
      </c>
      <c r="D442" t="s">
        <v>379</v>
      </c>
      <c r="E442">
        <v>9300000</v>
      </c>
      <c r="F442">
        <v>9620978.5999999996</v>
      </c>
      <c r="G442">
        <v>1</v>
      </c>
    </row>
    <row r="443" spans="1:8" x14ac:dyDescent="0.25">
      <c r="A443">
        <v>4</v>
      </c>
      <c r="B443" t="s">
        <v>86</v>
      </c>
      <c r="C443" t="s">
        <v>353</v>
      </c>
      <c r="D443" t="s">
        <v>380</v>
      </c>
      <c r="E443">
        <v>9282333.3333333302</v>
      </c>
      <c r="F443">
        <v>9600000</v>
      </c>
      <c r="G443">
        <v>3</v>
      </c>
    </row>
    <row r="444" spans="1:8" x14ac:dyDescent="0.25">
      <c r="A444">
        <v>4</v>
      </c>
      <c r="B444" t="s">
        <v>86</v>
      </c>
      <c r="C444" t="s">
        <v>353</v>
      </c>
      <c r="D444" t="s">
        <v>380</v>
      </c>
      <c r="E444">
        <v>7964857.1428571399</v>
      </c>
      <c r="F444">
        <v>12471428.571428601</v>
      </c>
      <c r="G444">
        <v>7</v>
      </c>
    </row>
    <row r="445" spans="1:8" x14ac:dyDescent="0.25">
      <c r="A445">
        <v>4</v>
      </c>
      <c r="B445" t="s">
        <v>86</v>
      </c>
      <c r="C445" t="s">
        <v>353</v>
      </c>
      <c r="D445" t="s">
        <v>380</v>
      </c>
      <c r="E445">
        <v>15697397.220000001</v>
      </c>
      <c r="F445">
        <v>15697397.220000001</v>
      </c>
      <c r="H445">
        <v>1</v>
      </c>
    </row>
    <row r="446" spans="1:8" x14ac:dyDescent="0.25">
      <c r="A446">
        <v>93</v>
      </c>
      <c r="B446" t="s">
        <v>86</v>
      </c>
      <c r="C446" t="s">
        <v>353</v>
      </c>
      <c r="D446" t="s">
        <v>380</v>
      </c>
      <c r="E446">
        <v>9234000</v>
      </c>
      <c r="F446">
        <v>9550000</v>
      </c>
      <c r="G446">
        <v>1</v>
      </c>
    </row>
    <row r="447" spans="1:8" x14ac:dyDescent="0.25">
      <c r="A447">
        <v>93</v>
      </c>
      <c r="B447" t="s">
        <v>86</v>
      </c>
      <c r="C447" t="s">
        <v>353</v>
      </c>
      <c r="D447" t="s">
        <v>380</v>
      </c>
      <c r="E447">
        <v>14340975.48</v>
      </c>
      <c r="F447">
        <v>14508536.4</v>
      </c>
      <c r="H447">
        <v>1</v>
      </c>
    </row>
    <row r="448" spans="1:8" x14ac:dyDescent="0.25">
      <c r="A448">
        <v>93</v>
      </c>
      <c r="B448" t="s">
        <v>11</v>
      </c>
      <c r="C448" t="s">
        <v>85</v>
      </c>
      <c r="D448" t="s">
        <v>383</v>
      </c>
      <c r="E448">
        <v>21914982.420000002</v>
      </c>
      <c r="F448">
        <v>21978869.359999999</v>
      </c>
      <c r="H448">
        <v>1</v>
      </c>
    </row>
    <row r="449" spans="1:8" x14ac:dyDescent="0.25">
      <c r="A449">
        <v>88</v>
      </c>
      <c r="B449" t="s">
        <v>11</v>
      </c>
      <c r="C449" t="s">
        <v>85</v>
      </c>
      <c r="D449" t="s">
        <v>383</v>
      </c>
      <c r="E449">
        <v>9300000</v>
      </c>
      <c r="F449">
        <v>9675237.7599999998</v>
      </c>
      <c r="G449">
        <v>1</v>
      </c>
    </row>
    <row r="450" spans="1:8" x14ac:dyDescent="0.25">
      <c r="A450">
        <v>117</v>
      </c>
      <c r="B450" t="s">
        <v>11</v>
      </c>
      <c r="C450" t="s">
        <v>85</v>
      </c>
      <c r="D450" t="s">
        <v>383</v>
      </c>
      <c r="E450">
        <v>9085000</v>
      </c>
      <c r="F450">
        <v>9511293.75</v>
      </c>
      <c r="G450">
        <v>1</v>
      </c>
    </row>
    <row r="451" spans="1:8" x14ac:dyDescent="0.25">
      <c r="A451">
        <v>4</v>
      </c>
      <c r="B451" t="s">
        <v>63</v>
      </c>
      <c r="C451" t="s">
        <v>294</v>
      </c>
      <c r="D451" t="s">
        <v>383</v>
      </c>
      <c r="E451">
        <v>4650000</v>
      </c>
      <c r="F451">
        <v>9600000</v>
      </c>
      <c r="G451">
        <v>2</v>
      </c>
    </row>
    <row r="452" spans="1:8" x14ac:dyDescent="0.25">
      <c r="A452">
        <v>28</v>
      </c>
      <c r="B452" t="s">
        <v>63</v>
      </c>
      <c r="C452" t="s">
        <v>294</v>
      </c>
      <c r="D452" t="s">
        <v>383</v>
      </c>
      <c r="E452">
        <v>9260000</v>
      </c>
      <c r="F452">
        <v>9605573.0299999993</v>
      </c>
      <c r="G452">
        <v>1</v>
      </c>
    </row>
    <row r="453" spans="1:8" x14ac:dyDescent="0.25">
      <c r="A453">
        <v>93</v>
      </c>
      <c r="B453" t="s">
        <v>63</v>
      </c>
      <c r="C453" t="s">
        <v>294</v>
      </c>
      <c r="D453" t="s">
        <v>383</v>
      </c>
      <c r="E453">
        <v>9300000</v>
      </c>
      <c r="F453">
        <v>9600000</v>
      </c>
      <c r="G453">
        <v>1</v>
      </c>
    </row>
    <row r="454" spans="1:8" x14ac:dyDescent="0.25">
      <c r="A454">
        <v>93</v>
      </c>
      <c r="B454" t="s">
        <v>63</v>
      </c>
      <c r="C454" t="s">
        <v>294</v>
      </c>
      <c r="D454" t="s">
        <v>383</v>
      </c>
      <c r="E454">
        <v>9300000</v>
      </c>
      <c r="F454">
        <v>9650000</v>
      </c>
      <c r="G454">
        <v>1</v>
      </c>
    </row>
    <row r="455" spans="1:8" x14ac:dyDescent="0.25">
      <c r="A455">
        <v>93</v>
      </c>
      <c r="B455" t="s">
        <v>11</v>
      </c>
      <c r="C455" t="s">
        <v>347</v>
      </c>
      <c r="D455" t="s">
        <v>383</v>
      </c>
      <c r="E455">
        <v>8623000</v>
      </c>
      <c r="F455">
        <v>19311642.670000002</v>
      </c>
      <c r="G455">
        <v>1</v>
      </c>
    </row>
    <row r="456" spans="1:8" x14ac:dyDescent="0.25">
      <c r="A456">
        <v>116</v>
      </c>
      <c r="B456" t="s">
        <v>11</v>
      </c>
      <c r="C456" t="s">
        <v>347</v>
      </c>
      <c r="D456" t="s">
        <v>383</v>
      </c>
      <c r="E456">
        <v>17228591.68</v>
      </c>
      <c r="F456">
        <v>17278990.760000002</v>
      </c>
      <c r="H456">
        <v>1</v>
      </c>
    </row>
    <row r="457" spans="1:8" x14ac:dyDescent="0.25">
      <c r="A457">
        <v>32</v>
      </c>
      <c r="B457" t="s">
        <v>11</v>
      </c>
      <c r="C457" t="s">
        <v>367</v>
      </c>
      <c r="D457" t="s">
        <v>383</v>
      </c>
      <c r="E457">
        <v>8917000</v>
      </c>
      <c r="F457">
        <v>22915514.07</v>
      </c>
      <c r="G457">
        <v>1</v>
      </c>
    </row>
    <row r="458" spans="1:8" x14ac:dyDescent="0.25">
      <c r="A458">
        <v>117</v>
      </c>
      <c r="B458" t="s">
        <v>11</v>
      </c>
      <c r="C458" t="s">
        <v>367</v>
      </c>
      <c r="D458" t="s">
        <v>383</v>
      </c>
      <c r="E458">
        <v>9293000</v>
      </c>
      <c r="F458">
        <v>9511293.75</v>
      </c>
      <c r="G458">
        <v>1</v>
      </c>
    </row>
    <row r="459" spans="1:8" x14ac:dyDescent="0.25">
      <c r="A459">
        <v>117</v>
      </c>
      <c r="B459" t="s">
        <v>11</v>
      </c>
      <c r="C459" t="s">
        <v>367</v>
      </c>
      <c r="D459" t="s">
        <v>383</v>
      </c>
      <c r="E459">
        <v>9267000</v>
      </c>
      <c r="F459">
        <v>9511293.75</v>
      </c>
      <c r="G459">
        <v>1</v>
      </c>
    </row>
    <row r="460" spans="1:8" x14ac:dyDescent="0.25">
      <c r="A460">
        <v>22</v>
      </c>
      <c r="B460" t="s">
        <v>11</v>
      </c>
      <c r="C460" t="s">
        <v>367</v>
      </c>
      <c r="D460" t="s">
        <v>383</v>
      </c>
      <c r="E460">
        <v>7573000</v>
      </c>
      <c r="F460">
        <v>29013817.43</v>
      </c>
      <c r="G460">
        <v>1</v>
      </c>
    </row>
    <row r="461" spans="1:8" x14ac:dyDescent="0.25">
      <c r="A461">
        <v>4</v>
      </c>
      <c r="B461" t="s">
        <v>12</v>
      </c>
      <c r="C461" t="s">
        <v>535</v>
      </c>
      <c r="D461" t="s">
        <v>383</v>
      </c>
      <c r="E461">
        <v>6020000</v>
      </c>
      <c r="F461">
        <v>60000000</v>
      </c>
      <c r="G461">
        <v>1</v>
      </c>
    </row>
    <row r="462" spans="1:8" x14ac:dyDescent="0.25">
      <c r="A462">
        <v>4</v>
      </c>
      <c r="B462" t="s">
        <v>11</v>
      </c>
      <c r="C462" t="s">
        <v>71</v>
      </c>
      <c r="D462" t="s">
        <v>384</v>
      </c>
      <c r="E462">
        <v>9286800</v>
      </c>
      <c r="F462">
        <v>9580000</v>
      </c>
      <c r="G462">
        <v>5</v>
      </c>
    </row>
    <row r="463" spans="1:8" x14ac:dyDescent="0.25">
      <c r="A463">
        <v>4</v>
      </c>
      <c r="B463" t="s">
        <v>11</v>
      </c>
      <c r="C463" t="s">
        <v>71</v>
      </c>
      <c r="D463" t="s">
        <v>384</v>
      </c>
      <c r="E463">
        <v>9057250</v>
      </c>
      <c r="F463">
        <v>9550000</v>
      </c>
      <c r="G463">
        <v>4</v>
      </c>
    </row>
    <row r="464" spans="1:8" x14ac:dyDescent="0.25">
      <c r="A464">
        <v>105</v>
      </c>
      <c r="B464" t="s">
        <v>11</v>
      </c>
      <c r="C464" t="s">
        <v>71</v>
      </c>
      <c r="D464" t="s">
        <v>384</v>
      </c>
      <c r="E464">
        <v>9300000</v>
      </c>
      <c r="F464">
        <v>9599973.5399999991</v>
      </c>
      <c r="G464">
        <v>1</v>
      </c>
    </row>
    <row r="465" spans="1:8" x14ac:dyDescent="0.25">
      <c r="A465">
        <v>28</v>
      </c>
      <c r="B465" t="s">
        <v>63</v>
      </c>
      <c r="C465" t="s">
        <v>359</v>
      </c>
      <c r="D465" t="s">
        <v>387</v>
      </c>
      <c r="E465">
        <v>11592000</v>
      </c>
      <c r="F465">
        <v>11994445.890000001</v>
      </c>
      <c r="G465">
        <v>2</v>
      </c>
    </row>
    <row r="466" spans="1:8" x14ac:dyDescent="0.25">
      <c r="A466">
        <v>28</v>
      </c>
      <c r="B466" t="s">
        <v>63</v>
      </c>
      <c r="C466" t="s">
        <v>359</v>
      </c>
      <c r="D466" t="s">
        <v>387</v>
      </c>
      <c r="E466">
        <v>9241000</v>
      </c>
      <c r="F466">
        <v>9605358.3300000001</v>
      </c>
      <c r="G466">
        <v>1</v>
      </c>
    </row>
    <row r="467" spans="1:8" x14ac:dyDescent="0.25">
      <c r="A467">
        <v>87</v>
      </c>
      <c r="B467" t="s">
        <v>63</v>
      </c>
      <c r="C467" t="s">
        <v>359</v>
      </c>
      <c r="D467" t="s">
        <v>387</v>
      </c>
      <c r="E467">
        <v>9300000</v>
      </c>
      <c r="F467">
        <v>9410581.6699999999</v>
      </c>
      <c r="G467">
        <v>1</v>
      </c>
    </row>
    <row r="468" spans="1:8" x14ac:dyDescent="0.25">
      <c r="A468">
        <v>32</v>
      </c>
      <c r="B468" t="s">
        <v>63</v>
      </c>
      <c r="C468" t="s">
        <v>359</v>
      </c>
      <c r="D468" t="s">
        <v>387</v>
      </c>
      <c r="E468">
        <v>9300000</v>
      </c>
      <c r="F468">
        <v>10095156.83</v>
      </c>
      <c r="G468">
        <v>1</v>
      </c>
    </row>
    <row r="469" spans="1:8" x14ac:dyDescent="0.25">
      <c r="A469">
        <v>117</v>
      </c>
      <c r="B469" t="s">
        <v>63</v>
      </c>
      <c r="C469" t="s">
        <v>359</v>
      </c>
      <c r="D469" t="s">
        <v>387</v>
      </c>
      <c r="E469">
        <v>9300000</v>
      </c>
      <c r="F469">
        <v>9511293.75</v>
      </c>
      <c r="G469">
        <v>1</v>
      </c>
    </row>
    <row r="470" spans="1:8" x14ac:dyDescent="0.25">
      <c r="A470">
        <v>117</v>
      </c>
      <c r="B470" t="s">
        <v>63</v>
      </c>
      <c r="C470" t="s">
        <v>359</v>
      </c>
      <c r="D470" t="s">
        <v>387</v>
      </c>
      <c r="E470">
        <v>4650000</v>
      </c>
      <c r="F470">
        <v>9511293.75</v>
      </c>
      <c r="G470">
        <v>2</v>
      </c>
    </row>
    <row r="471" spans="1:8" x14ac:dyDescent="0.25">
      <c r="A471">
        <v>96</v>
      </c>
      <c r="B471" t="s">
        <v>63</v>
      </c>
      <c r="C471" t="s">
        <v>359</v>
      </c>
      <c r="D471" t="s">
        <v>387</v>
      </c>
      <c r="E471">
        <v>9300000</v>
      </c>
      <c r="F471">
        <v>9604558</v>
      </c>
      <c r="G471">
        <v>1</v>
      </c>
    </row>
    <row r="472" spans="1:8" x14ac:dyDescent="0.25">
      <c r="A472">
        <v>4</v>
      </c>
      <c r="B472" t="s">
        <v>64</v>
      </c>
      <c r="C472" t="s">
        <v>328</v>
      </c>
      <c r="D472" t="s">
        <v>389</v>
      </c>
      <c r="E472">
        <v>9300000</v>
      </c>
      <c r="F472">
        <v>9584000</v>
      </c>
      <c r="G472">
        <v>1</v>
      </c>
    </row>
    <row r="473" spans="1:8" x14ac:dyDescent="0.25">
      <c r="A473">
        <v>4</v>
      </c>
      <c r="B473" t="s">
        <v>64</v>
      </c>
      <c r="C473" t="s">
        <v>328</v>
      </c>
      <c r="D473" t="s">
        <v>389</v>
      </c>
      <c r="E473">
        <v>6975000</v>
      </c>
      <c r="F473">
        <v>14250000</v>
      </c>
      <c r="G473">
        <v>2</v>
      </c>
    </row>
    <row r="474" spans="1:8" x14ac:dyDescent="0.25">
      <c r="A474">
        <v>28</v>
      </c>
      <c r="B474" t="s">
        <v>64</v>
      </c>
      <c r="C474" t="s">
        <v>328</v>
      </c>
      <c r="D474" t="s">
        <v>389</v>
      </c>
      <c r="E474">
        <v>9300000</v>
      </c>
      <c r="F474">
        <v>9606025.0299999993</v>
      </c>
      <c r="G474">
        <v>1</v>
      </c>
    </row>
    <row r="475" spans="1:8" x14ac:dyDescent="0.25">
      <c r="A475">
        <v>93</v>
      </c>
      <c r="B475" t="s">
        <v>64</v>
      </c>
      <c r="C475" t="s">
        <v>328</v>
      </c>
      <c r="D475" t="s">
        <v>389</v>
      </c>
      <c r="E475">
        <v>9188000</v>
      </c>
      <c r="F475">
        <v>9500000</v>
      </c>
      <c r="G475">
        <v>1</v>
      </c>
    </row>
    <row r="476" spans="1:8" x14ac:dyDescent="0.25">
      <c r="A476">
        <v>93</v>
      </c>
      <c r="B476" t="s">
        <v>64</v>
      </c>
      <c r="C476" t="s">
        <v>328</v>
      </c>
      <c r="D476" t="s">
        <v>389</v>
      </c>
      <c r="E476">
        <v>9300000</v>
      </c>
      <c r="F476">
        <v>9550000</v>
      </c>
      <c r="G476">
        <v>1</v>
      </c>
    </row>
    <row r="477" spans="1:8" x14ac:dyDescent="0.25">
      <c r="A477">
        <v>88</v>
      </c>
      <c r="B477" t="s">
        <v>64</v>
      </c>
      <c r="C477" t="s">
        <v>328</v>
      </c>
      <c r="D477" t="s">
        <v>389</v>
      </c>
      <c r="E477">
        <v>22620725.75</v>
      </c>
      <c r="F477">
        <v>22620725.75</v>
      </c>
      <c r="H477">
        <v>1</v>
      </c>
    </row>
    <row r="478" spans="1:8" x14ac:dyDescent="0.25">
      <c r="A478">
        <v>4</v>
      </c>
      <c r="B478" t="s">
        <v>86</v>
      </c>
      <c r="C478" t="s">
        <v>353</v>
      </c>
      <c r="D478" t="s">
        <v>390</v>
      </c>
      <c r="E478">
        <v>19895427.100000001</v>
      </c>
      <c r="F478">
        <v>19895427.100000001</v>
      </c>
      <c r="H478">
        <v>2</v>
      </c>
    </row>
    <row r="479" spans="1:8" x14ac:dyDescent="0.25">
      <c r="A479">
        <v>88</v>
      </c>
      <c r="B479" t="s">
        <v>86</v>
      </c>
      <c r="C479" t="s">
        <v>353</v>
      </c>
      <c r="D479" t="s">
        <v>390</v>
      </c>
      <c r="E479">
        <v>9221000</v>
      </c>
      <c r="F479">
        <v>9620085.9000000004</v>
      </c>
      <c r="G479">
        <v>1</v>
      </c>
    </row>
    <row r="480" spans="1:8" x14ac:dyDescent="0.25">
      <c r="A480">
        <v>32</v>
      </c>
      <c r="B480" t="s">
        <v>86</v>
      </c>
      <c r="C480" t="s">
        <v>353</v>
      </c>
      <c r="D480" t="s">
        <v>390</v>
      </c>
      <c r="E480">
        <v>24667402.760000002</v>
      </c>
      <c r="F480">
        <v>24667402.760000002</v>
      </c>
      <c r="H480">
        <v>1</v>
      </c>
    </row>
    <row r="481" spans="1:8" x14ac:dyDescent="0.25">
      <c r="A481">
        <v>4</v>
      </c>
      <c r="B481" t="s">
        <v>86</v>
      </c>
      <c r="C481" t="s">
        <v>89</v>
      </c>
      <c r="D481" t="s">
        <v>391</v>
      </c>
      <c r="E481">
        <v>9262666.6666666698</v>
      </c>
      <c r="F481">
        <v>9600000</v>
      </c>
      <c r="G481">
        <v>3</v>
      </c>
    </row>
    <row r="482" spans="1:8" x14ac:dyDescent="0.25">
      <c r="A482">
        <v>4</v>
      </c>
      <c r="B482" t="s">
        <v>86</v>
      </c>
      <c r="C482" t="s">
        <v>89</v>
      </c>
      <c r="D482" t="s">
        <v>391</v>
      </c>
      <c r="E482">
        <v>9267000</v>
      </c>
      <c r="F482">
        <v>9600000</v>
      </c>
      <c r="G482">
        <v>1</v>
      </c>
    </row>
    <row r="483" spans="1:8" x14ac:dyDescent="0.25">
      <c r="A483">
        <v>93</v>
      </c>
      <c r="B483" t="s">
        <v>86</v>
      </c>
      <c r="C483" t="s">
        <v>89</v>
      </c>
      <c r="D483" t="s">
        <v>391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86</v>
      </c>
      <c r="C484" t="s">
        <v>89</v>
      </c>
      <c r="D484" t="s">
        <v>391</v>
      </c>
      <c r="E484">
        <v>20934502</v>
      </c>
      <c r="F484">
        <v>20982780</v>
      </c>
      <c r="H484">
        <v>1</v>
      </c>
    </row>
    <row r="485" spans="1:8" x14ac:dyDescent="0.25">
      <c r="A485">
        <v>4</v>
      </c>
      <c r="B485" t="s">
        <v>84</v>
      </c>
      <c r="C485" t="s">
        <v>90</v>
      </c>
      <c r="D485" t="s">
        <v>392</v>
      </c>
      <c r="E485">
        <v>9300000</v>
      </c>
      <c r="F485">
        <v>9600000</v>
      </c>
      <c r="G485">
        <v>1</v>
      </c>
    </row>
    <row r="486" spans="1:8" x14ac:dyDescent="0.25">
      <c r="A486">
        <v>93</v>
      </c>
      <c r="B486" t="s">
        <v>84</v>
      </c>
      <c r="C486" t="s">
        <v>90</v>
      </c>
      <c r="D486" t="s">
        <v>392</v>
      </c>
      <c r="E486">
        <v>9300000</v>
      </c>
      <c r="F486">
        <v>9679075.125</v>
      </c>
      <c r="G486">
        <v>2</v>
      </c>
    </row>
    <row r="487" spans="1:8" x14ac:dyDescent="0.25">
      <c r="A487">
        <v>93</v>
      </c>
      <c r="B487" t="s">
        <v>84</v>
      </c>
      <c r="C487" t="s">
        <v>90</v>
      </c>
      <c r="D487" t="s">
        <v>392</v>
      </c>
      <c r="E487">
        <v>9293000</v>
      </c>
      <c r="F487">
        <v>9854933.0800000001</v>
      </c>
      <c r="G487">
        <v>1</v>
      </c>
    </row>
    <row r="488" spans="1:8" x14ac:dyDescent="0.25">
      <c r="A488">
        <v>88</v>
      </c>
      <c r="B488" t="s">
        <v>84</v>
      </c>
      <c r="C488" t="s">
        <v>90</v>
      </c>
      <c r="D488" t="s">
        <v>392</v>
      </c>
      <c r="E488">
        <v>9300000</v>
      </c>
      <c r="F488">
        <v>9620978.5999999996</v>
      </c>
      <c r="G488">
        <v>1</v>
      </c>
    </row>
    <row r="489" spans="1:8" x14ac:dyDescent="0.25">
      <c r="A489">
        <v>94</v>
      </c>
      <c r="B489" t="s">
        <v>84</v>
      </c>
      <c r="C489" t="s">
        <v>90</v>
      </c>
      <c r="D489" t="s">
        <v>392</v>
      </c>
      <c r="E489">
        <v>9127000</v>
      </c>
      <c r="F489">
        <v>9580209</v>
      </c>
      <c r="G489">
        <v>1</v>
      </c>
    </row>
    <row r="490" spans="1:8" x14ac:dyDescent="0.25">
      <c r="A490">
        <v>93</v>
      </c>
      <c r="B490" t="s">
        <v>12</v>
      </c>
      <c r="C490" t="s">
        <v>12</v>
      </c>
      <c r="D490" t="s">
        <v>393</v>
      </c>
      <c r="E490">
        <v>42840052.219999999</v>
      </c>
      <c r="F490">
        <v>43083884.960000001</v>
      </c>
      <c r="H490">
        <v>1</v>
      </c>
    </row>
    <row r="491" spans="1:8" x14ac:dyDescent="0.25">
      <c r="A491">
        <v>27</v>
      </c>
      <c r="B491" t="s">
        <v>12</v>
      </c>
      <c r="C491" t="s">
        <v>12</v>
      </c>
      <c r="D491" t="s">
        <v>393</v>
      </c>
      <c r="E491">
        <v>9182000</v>
      </c>
      <c r="F491">
        <v>42000000</v>
      </c>
      <c r="G491">
        <v>1</v>
      </c>
    </row>
    <row r="492" spans="1:8" x14ac:dyDescent="0.25">
      <c r="A492">
        <v>117</v>
      </c>
      <c r="B492" t="s">
        <v>12</v>
      </c>
      <c r="C492" t="s">
        <v>12</v>
      </c>
      <c r="D492" t="s">
        <v>393</v>
      </c>
      <c r="E492">
        <v>9085000</v>
      </c>
      <c r="F492">
        <v>9511293.75</v>
      </c>
      <c r="G492">
        <v>1</v>
      </c>
    </row>
    <row r="493" spans="1:8" x14ac:dyDescent="0.25">
      <c r="A493">
        <v>22</v>
      </c>
      <c r="B493" t="s">
        <v>12</v>
      </c>
      <c r="C493" t="s">
        <v>12</v>
      </c>
      <c r="D493" t="s">
        <v>393</v>
      </c>
      <c r="E493">
        <v>8917000</v>
      </c>
      <c r="F493">
        <v>39517000</v>
      </c>
      <c r="G493">
        <v>1</v>
      </c>
    </row>
    <row r="494" spans="1:8" x14ac:dyDescent="0.25">
      <c r="A494">
        <v>93</v>
      </c>
      <c r="B494" t="s">
        <v>11</v>
      </c>
      <c r="C494" t="s">
        <v>367</v>
      </c>
      <c r="D494" t="s">
        <v>367</v>
      </c>
      <c r="E494">
        <v>9247000</v>
      </c>
      <c r="F494">
        <v>22072121.02</v>
      </c>
      <c r="G494">
        <v>1</v>
      </c>
    </row>
    <row r="495" spans="1:8" x14ac:dyDescent="0.25">
      <c r="A495">
        <v>93</v>
      </c>
      <c r="B495" t="s">
        <v>11</v>
      </c>
      <c r="C495" t="s">
        <v>367</v>
      </c>
      <c r="D495" t="s">
        <v>367</v>
      </c>
      <c r="E495">
        <v>8707000</v>
      </c>
      <c r="F495">
        <v>17580000.960000001</v>
      </c>
      <c r="G495">
        <v>1</v>
      </c>
    </row>
    <row r="496" spans="1:8" x14ac:dyDescent="0.25">
      <c r="A496">
        <v>4</v>
      </c>
      <c r="B496" t="s">
        <v>84</v>
      </c>
      <c r="C496" t="s">
        <v>90</v>
      </c>
      <c r="D496" t="s">
        <v>394</v>
      </c>
      <c r="E496">
        <v>13950000</v>
      </c>
      <c r="F496">
        <v>14250000</v>
      </c>
      <c r="G496">
        <v>1</v>
      </c>
    </row>
    <row r="497" spans="1:8" x14ac:dyDescent="0.25">
      <c r="A497">
        <v>93</v>
      </c>
      <c r="B497" t="s">
        <v>84</v>
      </c>
      <c r="C497" t="s">
        <v>90</v>
      </c>
      <c r="D497" t="s">
        <v>394</v>
      </c>
      <c r="E497">
        <v>9277000</v>
      </c>
      <c r="F497">
        <v>11688975.175000001</v>
      </c>
      <c r="G497">
        <v>2</v>
      </c>
    </row>
    <row r="498" spans="1:8" x14ac:dyDescent="0.25">
      <c r="A498">
        <v>88</v>
      </c>
      <c r="B498" t="s">
        <v>84</v>
      </c>
      <c r="C498" t="s">
        <v>90</v>
      </c>
      <c r="D498" t="s">
        <v>394</v>
      </c>
      <c r="E498">
        <v>9280000</v>
      </c>
      <c r="F498">
        <v>9691067.1099999994</v>
      </c>
      <c r="G498">
        <v>2</v>
      </c>
    </row>
    <row r="499" spans="1:8" x14ac:dyDescent="0.25">
      <c r="A499">
        <v>4</v>
      </c>
      <c r="B499" t="s">
        <v>11</v>
      </c>
      <c r="C499" t="s">
        <v>278</v>
      </c>
      <c r="D499" t="s">
        <v>395</v>
      </c>
      <c r="E499">
        <v>9300000</v>
      </c>
      <c r="F499">
        <v>9600000</v>
      </c>
      <c r="G499">
        <v>1</v>
      </c>
    </row>
    <row r="500" spans="1:8" x14ac:dyDescent="0.25">
      <c r="A500">
        <v>26</v>
      </c>
      <c r="B500" t="s">
        <v>11</v>
      </c>
      <c r="C500" t="s">
        <v>278</v>
      </c>
      <c r="D500" t="s">
        <v>395</v>
      </c>
      <c r="E500">
        <v>9085000</v>
      </c>
      <c r="F500">
        <v>12181952.92</v>
      </c>
      <c r="G500">
        <v>1</v>
      </c>
    </row>
    <row r="501" spans="1:8" x14ac:dyDescent="0.25">
      <c r="A501">
        <v>96</v>
      </c>
      <c r="B501" t="s">
        <v>11</v>
      </c>
      <c r="C501" t="s">
        <v>278</v>
      </c>
      <c r="D501" t="s">
        <v>395</v>
      </c>
      <c r="E501">
        <v>6975000</v>
      </c>
      <c r="F501">
        <v>11996122.5</v>
      </c>
      <c r="G501">
        <v>2</v>
      </c>
    </row>
    <row r="502" spans="1:8" x14ac:dyDescent="0.25">
      <c r="A502">
        <v>93</v>
      </c>
      <c r="B502" t="s">
        <v>11</v>
      </c>
      <c r="C502" t="s">
        <v>70</v>
      </c>
      <c r="D502" t="s">
        <v>396</v>
      </c>
      <c r="E502">
        <v>9241000</v>
      </c>
      <c r="F502">
        <v>21793377.170000002</v>
      </c>
      <c r="G502">
        <v>1</v>
      </c>
    </row>
    <row r="503" spans="1:8" x14ac:dyDescent="0.25">
      <c r="A503">
        <v>93</v>
      </c>
      <c r="B503" t="s">
        <v>11</v>
      </c>
      <c r="C503" t="s">
        <v>70</v>
      </c>
      <c r="D503" t="s">
        <v>396</v>
      </c>
      <c r="E503">
        <v>8959000</v>
      </c>
      <c r="F503">
        <v>32002758.010000002</v>
      </c>
      <c r="H503">
        <v>1</v>
      </c>
    </row>
    <row r="504" spans="1:8" x14ac:dyDescent="0.25">
      <c r="A504">
        <v>22</v>
      </c>
      <c r="B504" t="s">
        <v>11</v>
      </c>
      <c r="C504" t="s">
        <v>70</v>
      </c>
      <c r="D504" t="s">
        <v>396</v>
      </c>
      <c r="E504">
        <v>7867000</v>
      </c>
      <c r="F504">
        <v>71767000</v>
      </c>
      <c r="G504">
        <v>1</v>
      </c>
    </row>
    <row r="505" spans="1:8" x14ac:dyDescent="0.25">
      <c r="A505">
        <v>4</v>
      </c>
      <c r="B505" t="s">
        <v>11</v>
      </c>
      <c r="C505" t="s">
        <v>71</v>
      </c>
      <c r="D505" t="s">
        <v>402</v>
      </c>
      <c r="E505">
        <v>8137500</v>
      </c>
      <c r="F505">
        <v>11925000</v>
      </c>
      <c r="G505">
        <v>4</v>
      </c>
    </row>
    <row r="506" spans="1:8" x14ac:dyDescent="0.25">
      <c r="A506">
        <v>93</v>
      </c>
      <c r="B506" t="s">
        <v>11</v>
      </c>
      <c r="C506" t="s">
        <v>71</v>
      </c>
      <c r="D506" t="s">
        <v>402</v>
      </c>
      <c r="E506">
        <v>16559294.66</v>
      </c>
      <c r="F506">
        <v>16643690.33</v>
      </c>
      <c r="H506">
        <v>2</v>
      </c>
    </row>
    <row r="507" spans="1:8" x14ac:dyDescent="0.25">
      <c r="A507">
        <v>121</v>
      </c>
      <c r="B507" t="s">
        <v>11</v>
      </c>
      <c r="C507" t="s">
        <v>71</v>
      </c>
      <c r="D507" t="s">
        <v>402</v>
      </c>
      <c r="E507">
        <v>19084280.125</v>
      </c>
      <c r="F507">
        <v>19089280.125</v>
      </c>
      <c r="H507">
        <v>2</v>
      </c>
    </row>
    <row r="508" spans="1:8" x14ac:dyDescent="0.25">
      <c r="A508">
        <v>4</v>
      </c>
      <c r="B508" t="s">
        <v>86</v>
      </c>
      <c r="C508" t="s">
        <v>88</v>
      </c>
      <c r="D508" t="s">
        <v>403</v>
      </c>
      <c r="E508">
        <v>9273000</v>
      </c>
      <c r="F508">
        <v>9500000</v>
      </c>
      <c r="G508">
        <v>1</v>
      </c>
    </row>
    <row r="509" spans="1:8" x14ac:dyDescent="0.25">
      <c r="A509">
        <v>93</v>
      </c>
      <c r="B509" t="s">
        <v>86</v>
      </c>
      <c r="C509" t="s">
        <v>88</v>
      </c>
      <c r="D509" t="s">
        <v>403</v>
      </c>
      <c r="E509">
        <v>8959000</v>
      </c>
      <c r="F509">
        <v>9550000</v>
      </c>
      <c r="G509">
        <v>1</v>
      </c>
    </row>
    <row r="510" spans="1:8" x14ac:dyDescent="0.25">
      <c r="A510">
        <v>93</v>
      </c>
      <c r="B510" t="s">
        <v>86</v>
      </c>
      <c r="C510" t="s">
        <v>88</v>
      </c>
      <c r="D510" t="s">
        <v>403</v>
      </c>
      <c r="E510">
        <v>23256703.879999999</v>
      </c>
      <c r="F510">
        <v>23355591.379999999</v>
      </c>
      <c r="H510">
        <v>1</v>
      </c>
    </row>
    <row r="511" spans="1:8" x14ac:dyDescent="0.25">
      <c r="A511">
        <v>22</v>
      </c>
      <c r="B511" t="s">
        <v>86</v>
      </c>
      <c r="C511" t="s">
        <v>88</v>
      </c>
      <c r="D511" t="s">
        <v>403</v>
      </c>
      <c r="E511">
        <v>6608000</v>
      </c>
      <c r="F511">
        <v>30058000</v>
      </c>
      <c r="G511">
        <v>1</v>
      </c>
    </row>
    <row r="512" spans="1:8" x14ac:dyDescent="0.25">
      <c r="A512">
        <v>93</v>
      </c>
      <c r="B512" t="s">
        <v>11</v>
      </c>
      <c r="C512" t="s">
        <v>85</v>
      </c>
      <c r="D512" t="s">
        <v>404</v>
      </c>
      <c r="E512">
        <v>9214000</v>
      </c>
      <c r="F512">
        <v>21582030.93</v>
      </c>
      <c r="G512">
        <v>1</v>
      </c>
    </row>
    <row r="513" spans="1:8" x14ac:dyDescent="0.25">
      <c r="A513">
        <v>32</v>
      </c>
      <c r="B513" t="s">
        <v>11</v>
      </c>
      <c r="C513" t="s">
        <v>85</v>
      </c>
      <c r="D513" t="s">
        <v>404</v>
      </c>
      <c r="E513">
        <v>9300000</v>
      </c>
      <c r="F513">
        <v>11561139.945</v>
      </c>
      <c r="G513">
        <v>2</v>
      </c>
    </row>
    <row r="514" spans="1:8" x14ac:dyDescent="0.25">
      <c r="A514">
        <v>32</v>
      </c>
      <c r="B514" t="s">
        <v>11</v>
      </c>
      <c r="C514" t="s">
        <v>85</v>
      </c>
      <c r="D514" t="s">
        <v>404</v>
      </c>
      <c r="E514">
        <v>23710197</v>
      </c>
      <c r="F514">
        <v>23710197</v>
      </c>
      <c r="H514">
        <v>1</v>
      </c>
    </row>
    <row r="515" spans="1:8" x14ac:dyDescent="0.25">
      <c r="A515">
        <v>117</v>
      </c>
      <c r="B515" t="s">
        <v>11</v>
      </c>
      <c r="C515" t="s">
        <v>85</v>
      </c>
      <c r="D515" t="s">
        <v>404</v>
      </c>
      <c r="E515">
        <v>8497000</v>
      </c>
      <c r="F515">
        <v>9511293.75</v>
      </c>
      <c r="G515">
        <v>1</v>
      </c>
    </row>
    <row r="516" spans="1:8" x14ac:dyDescent="0.25">
      <c r="A516">
        <v>28</v>
      </c>
      <c r="B516" t="s">
        <v>63</v>
      </c>
      <c r="C516" t="s">
        <v>357</v>
      </c>
      <c r="D516" t="s">
        <v>405</v>
      </c>
      <c r="E516">
        <v>9127000</v>
      </c>
      <c r="F516">
        <v>9604070.1300000008</v>
      </c>
      <c r="G516">
        <v>1</v>
      </c>
    </row>
    <row r="517" spans="1:8" x14ac:dyDescent="0.25">
      <c r="A517">
        <v>105</v>
      </c>
      <c r="B517" t="s">
        <v>63</v>
      </c>
      <c r="C517" t="s">
        <v>357</v>
      </c>
      <c r="D517" t="s">
        <v>405</v>
      </c>
      <c r="E517">
        <v>9300000</v>
      </c>
      <c r="F517">
        <v>9599973.5399999991</v>
      </c>
      <c r="G517">
        <v>1</v>
      </c>
    </row>
    <row r="518" spans="1:8" x14ac:dyDescent="0.25">
      <c r="A518">
        <v>4</v>
      </c>
      <c r="B518" t="s">
        <v>84</v>
      </c>
      <c r="C518" t="s">
        <v>84</v>
      </c>
      <c r="D518" t="s">
        <v>406</v>
      </c>
      <c r="E518">
        <v>9175000</v>
      </c>
      <c r="F518">
        <v>15364569</v>
      </c>
      <c r="G518">
        <v>1</v>
      </c>
    </row>
    <row r="519" spans="1:8" x14ac:dyDescent="0.25">
      <c r="A519">
        <v>93</v>
      </c>
      <c r="B519" t="s">
        <v>84</v>
      </c>
      <c r="C519" t="s">
        <v>84</v>
      </c>
      <c r="D519" t="s">
        <v>406</v>
      </c>
      <c r="E519">
        <v>8400000</v>
      </c>
      <c r="F519">
        <v>8850000</v>
      </c>
      <c r="G519">
        <v>1</v>
      </c>
    </row>
    <row r="520" spans="1:8" x14ac:dyDescent="0.25">
      <c r="A520">
        <v>22</v>
      </c>
      <c r="B520" t="s">
        <v>84</v>
      </c>
      <c r="C520" t="s">
        <v>84</v>
      </c>
      <c r="D520" t="s">
        <v>406</v>
      </c>
      <c r="E520">
        <v>7406000</v>
      </c>
      <c r="F520">
        <v>53732000</v>
      </c>
      <c r="G520">
        <v>1</v>
      </c>
    </row>
    <row r="521" spans="1:8" x14ac:dyDescent="0.25">
      <c r="A521">
        <v>28</v>
      </c>
      <c r="B521" t="s">
        <v>64</v>
      </c>
      <c r="C521" t="s">
        <v>62</v>
      </c>
      <c r="D521" t="s">
        <v>407</v>
      </c>
      <c r="E521">
        <v>11244500</v>
      </c>
      <c r="F521">
        <v>11967787.85</v>
      </c>
      <c r="G521">
        <v>2</v>
      </c>
    </row>
    <row r="522" spans="1:8" x14ac:dyDescent="0.25">
      <c r="A522">
        <v>87</v>
      </c>
      <c r="B522" t="s">
        <v>64</v>
      </c>
      <c r="C522" t="s">
        <v>62</v>
      </c>
      <c r="D522" t="s">
        <v>407</v>
      </c>
      <c r="E522">
        <v>9285000</v>
      </c>
      <c r="F522">
        <v>9376399.1699999999</v>
      </c>
      <c r="G522">
        <v>2</v>
      </c>
    </row>
    <row r="523" spans="1:8" x14ac:dyDescent="0.25">
      <c r="A523">
        <v>93</v>
      </c>
      <c r="B523" t="s">
        <v>64</v>
      </c>
      <c r="C523" t="s">
        <v>62</v>
      </c>
      <c r="D523" t="s">
        <v>407</v>
      </c>
      <c r="E523">
        <v>9300000</v>
      </c>
      <c r="F523">
        <v>9600000</v>
      </c>
      <c r="G523">
        <v>1</v>
      </c>
    </row>
    <row r="524" spans="1:8" x14ac:dyDescent="0.25">
      <c r="A524">
        <v>93</v>
      </c>
      <c r="B524" t="s">
        <v>64</v>
      </c>
      <c r="C524" t="s">
        <v>62</v>
      </c>
      <c r="D524" t="s">
        <v>407</v>
      </c>
      <c r="E524">
        <v>14208282.699999999</v>
      </c>
      <c r="F524">
        <v>14357546.720000001</v>
      </c>
      <c r="H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407</v>
      </c>
      <c r="E525">
        <v>16345780.18</v>
      </c>
      <c r="F525">
        <v>16345780.18</v>
      </c>
      <c r="H525">
        <v>1</v>
      </c>
    </row>
    <row r="526" spans="1:8" x14ac:dyDescent="0.25">
      <c r="A526">
        <v>101</v>
      </c>
      <c r="B526" t="s">
        <v>64</v>
      </c>
      <c r="C526" t="s">
        <v>62</v>
      </c>
      <c r="D526" t="s">
        <v>407</v>
      </c>
      <c r="E526">
        <v>9300000</v>
      </c>
      <c r="F526">
        <v>9542000</v>
      </c>
      <c r="G526">
        <v>1</v>
      </c>
    </row>
    <row r="527" spans="1:8" x14ac:dyDescent="0.25">
      <c r="A527">
        <v>4</v>
      </c>
      <c r="B527" t="s">
        <v>11</v>
      </c>
      <c r="C527" t="s">
        <v>78</v>
      </c>
      <c r="D527" t="s">
        <v>409</v>
      </c>
      <c r="E527">
        <v>8833000</v>
      </c>
      <c r="F527">
        <v>9600000</v>
      </c>
      <c r="G527">
        <v>1</v>
      </c>
    </row>
    <row r="528" spans="1:8" x14ac:dyDescent="0.25">
      <c r="A528">
        <v>4</v>
      </c>
      <c r="B528" t="s">
        <v>11</v>
      </c>
      <c r="C528" t="s">
        <v>78</v>
      </c>
      <c r="D528" t="s">
        <v>409</v>
      </c>
      <c r="E528">
        <v>19975531.850000001</v>
      </c>
      <c r="F528">
        <v>19990656.850000001</v>
      </c>
      <c r="H528">
        <v>1</v>
      </c>
    </row>
    <row r="529" spans="1:8" x14ac:dyDescent="0.25">
      <c r="A529">
        <v>28</v>
      </c>
      <c r="B529" t="s">
        <v>11</v>
      </c>
      <c r="C529" t="s">
        <v>78</v>
      </c>
      <c r="D529" t="s">
        <v>409</v>
      </c>
      <c r="E529">
        <v>9300000</v>
      </c>
      <c r="F529">
        <v>9606025.0299999993</v>
      </c>
      <c r="G529">
        <v>1</v>
      </c>
    </row>
    <row r="530" spans="1:8" x14ac:dyDescent="0.25">
      <c r="A530">
        <v>93</v>
      </c>
      <c r="B530" t="s">
        <v>11</v>
      </c>
      <c r="C530" t="s">
        <v>78</v>
      </c>
      <c r="D530" t="s">
        <v>409</v>
      </c>
      <c r="E530">
        <v>8512000</v>
      </c>
      <c r="F530">
        <v>17584985</v>
      </c>
      <c r="G530">
        <v>4</v>
      </c>
    </row>
    <row r="531" spans="1:8" x14ac:dyDescent="0.25">
      <c r="A531">
        <v>93</v>
      </c>
      <c r="B531" t="s">
        <v>11</v>
      </c>
      <c r="C531" t="s">
        <v>78</v>
      </c>
      <c r="D531" t="s">
        <v>409</v>
      </c>
      <c r="E531">
        <v>23219793.899999999</v>
      </c>
      <c r="F531">
        <v>23274793.899999999</v>
      </c>
      <c r="H531">
        <v>1</v>
      </c>
    </row>
    <row r="532" spans="1:8" x14ac:dyDescent="0.25">
      <c r="A532">
        <v>93</v>
      </c>
      <c r="B532" t="s">
        <v>11</v>
      </c>
      <c r="C532" t="s">
        <v>78</v>
      </c>
      <c r="D532" t="s">
        <v>409</v>
      </c>
      <c r="E532">
        <v>23219793.899999999</v>
      </c>
      <c r="F532">
        <v>23274793.899999999</v>
      </c>
      <c r="H532">
        <v>1</v>
      </c>
    </row>
    <row r="533" spans="1:8" x14ac:dyDescent="0.25">
      <c r="A533">
        <v>27</v>
      </c>
      <c r="B533" t="s">
        <v>11</v>
      </c>
      <c r="C533" t="s">
        <v>78</v>
      </c>
      <c r="D533" t="s">
        <v>409</v>
      </c>
      <c r="E533">
        <v>9201000</v>
      </c>
      <c r="F533">
        <v>23204000</v>
      </c>
      <c r="G533">
        <v>1</v>
      </c>
    </row>
    <row r="534" spans="1:8" x14ac:dyDescent="0.25">
      <c r="A534">
        <v>121</v>
      </c>
      <c r="B534" t="s">
        <v>11</v>
      </c>
      <c r="C534" t="s">
        <v>78</v>
      </c>
      <c r="D534" t="s">
        <v>409</v>
      </c>
      <c r="E534">
        <v>9267000</v>
      </c>
      <c r="F534">
        <v>9749501.6999999993</v>
      </c>
      <c r="G534">
        <v>1</v>
      </c>
    </row>
    <row r="535" spans="1:8" x14ac:dyDescent="0.25">
      <c r="A535">
        <v>4</v>
      </c>
      <c r="B535" t="s">
        <v>11</v>
      </c>
      <c r="C535" t="s">
        <v>71</v>
      </c>
      <c r="D535" t="s">
        <v>410</v>
      </c>
      <c r="E535">
        <v>9284666.6666666698</v>
      </c>
      <c r="F535">
        <v>9600000</v>
      </c>
      <c r="G535">
        <v>3</v>
      </c>
    </row>
    <row r="536" spans="1:8" x14ac:dyDescent="0.25">
      <c r="A536">
        <v>4</v>
      </c>
      <c r="B536" t="s">
        <v>11</v>
      </c>
      <c r="C536" t="s">
        <v>71</v>
      </c>
      <c r="D536" t="s">
        <v>410</v>
      </c>
      <c r="E536">
        <v>9254000</v>
      </c>
      <c r="F536">
        <v>9600000</v>
      </c>
      <c r="G536">
        <v>1</v>
      </c>
    </row>
    <row r="537" spans="1:8" x14ac:dyDescent="0.25">
      <c r="A537">
        <v>87</v>
      </c>
      <c r="B537" t="s">
        <v>11</v>
      </c>
      <c r="C537" t="s">
        <v>71</v>
      </c>
      <c r="D537" t="s">
        <v>410</v>
      </c>
      <c r="E537">
        <v>9300000</v>
      </c>
      <c r="F537">
        <v>9630605.3399999999</v>
      </c>
      <c r="G537">
        <v>1</v>
      </c>
    </row>
    <row r="538" spans="1:8" x14ac:dyDescent="0.25">
      <c r="A538">
        <v>93</v>
      </c>
      <c r="B538" t="s">
        <v>11</v>
      </c>
      <c r="C538" t="s">
        <v>71</v>
      </c>
      <c r="D538" t="s">
        <v>410</v>
      </c>
      <c r="E538">
        <v>9286000</v>
      </c>
      <c r="F538">
        <v>9650000</v>
      </c>
      <c r="G538">
        <v>1</v>
      </c>
    </row>
    <row r="539" spans="1:8" x14ac:dyDescent="0.25">
      <c r="A539">
        <v>117</v>
      </c>
      <c r="B539" t="s">
        <v>11</v>
      </c>
      <c r="C539" t="s">
        <v>71</v>
      </c>
      <c r="D539" t="s">
        <v>410</v>
      </c>
      <c r="E539">
        <v>13950000</v>
      </c>
      <c r="F539">
        <v>14298868.15</v>
      </c>
      <c r="G539">
        <v>1</v>
      </c>
    </row>
    <row r="540" spans="1:8" x14ac:dyDescent="0.25">
      <c r="A540">
        <v>4</v>
      </c>
      <c r="B540" t="s">
        <v>11</v>
      </c>
      <c r="C540" t="s">
        <v>71</v>
      </c>
      <c r="D540" t="s">
        <v>411</v>
      </c>
      <c r="E540">
        <v>9283857.1428571399</v>
      </c>
      <c r="F540">
        <v>9600000</v>
      </c>
      <c r="G540">
        <v>7</v>
      </c>
    </row>
    <row r="541" spans="1:8" x14ac:dyDescent="0.25">
      <c r="A541">
        <v>4</v>
      </c>
      <c r="B541" t="s">
        <v>11</v>
      </c>
      <c r="C541" t="s">
        <v>71</v>
      </c>
      <c r="D541" t="s">
        <v>411</v>
      </c>
      <c r="E541">
        <v>10828000</v>
      </c>
      <c r="F541">
        <v>11116666.6666667</v>
      </c>
      <c r="G541">
        <v>3</v>
      </c>
    </row>
    <row r="542" spans="1:8" x14ac:dyDescent="0.25">
      <c r="A542">
        <v>28</v>
      </c>
      <c r="B542" t="s">
        <v>11</v>
      </c>
      <c r="C542" t="s">
        <v>71</v>
      </c>
      <c r="D542" t="s">
        <v>411</v>
      </c>
      <c r="E542">
        <v>9241000</v>
      </c>
      <c r="F542">
        <v>9571175.8300000001</v>
      </c>
      <c r="G542">
        <v>1</v>
      </c>
    </row>
    <row r="543" spans="1:8" x14ac:dyDescent="0.25">
      <c r="A543">
        <v>28</v>
      </c>
      <c r="B543" t="s">
        <v>11</v>
      </c>
      <c r="C543" t="s">
        <v>71</v>
      </c>
      <c r="D543" t="s">
        <v>411</v>
      </c>
      <c r="E543">
        <v>9300000</v>
      </c>
      <c r="F543">
        <v>9553657.5</v>
      </c>
      <c r="G543">
        <v>1</v>
      </c>
    </row>
    <row r="544" spans="1:8" x14ac:dyDescent="0.25">
      <c r="A544">
        <v>87</v>
      </c>
      <c r="B544" t="s">
        <v>11</v>
      </c>
      <c r="C544" t="s">
        <v>71</v>
      </c>
      <c r="D544" t="s">
        <v>411</v>
      </c>
      <c r="E544">
        <v>9300000</v>
      </c>
      <c r="F544">
        <v>9588044.6899999995</v>
      </c>
      <c r="G544">
        <v>1</v>
      </c>
    </row>
    <row r="545" spans="1:8" x14ac:dyDescent="0.25">
      <c r="A545">
        <v>116</v>
      </c>
      <c r="B545" t="s">
        <v>11</v>
      </c>
      <c r="C545" t="s">
        <v>71</v>
      </c>
      <c r="D545" t="s">
        <v>411</v>
      </c>
      <c r="E545">
        <v>4650000</v>
      </c>
      <c r="F545">
        <v>9466708.0800000001</v>
      </c>
      <c r="G545">
        <v>2</v>
      </c>
    </row>
    <row r="546" spans="1:8" x14ac:dyDescent="0.25">
      <c r="A546">
        <v>96</v>
      </c>
      <c r="B546" t="s">
        <v>11</v>
      </c>
      <c r="C546" t="s">
        <v>71</v>
      </c>
      <c r="D546" t="s">
        <v>411</v>
      </c>
      <c r="E546">
        <v>14280549.810000001</v>
      </c>
      <c r="F546">
        <v>14422214.02</v>
      </c>
      <c r="H546">
        <v>1</v>
      </c>
    </row>
    <row r="547" spans="1:8" x14ac:dyDescent="0.25">
      <c r="A547">
        <v>96</v>
      </c>
      <c r="B547" t="s">
        <v>11</v>
      </c>
      <c r="C547" t="s">
        <v>71</v>
      </c>
      <c r="D547" t="s">
        <v>411</v>
      </c>
      <c r="E547">
        <v>14237257.529999999</v>
      </c>
      <c r="F547">
        <v>14360367.9</v>
      </c>
      <c r="H547">
        <v>1</v>
      </c>
    </row>
    <row r="548" spans="1:8" x14ac:dyDescent="0.25">
      <c r="A548">
        <v>121</v>
      </c>
      <c r="B548" t="s">
        <v>11</v>
      </c>
      <c r="C548" t="s">
        <v>71</v>
      </c>
      <c r="D548" t="s">
        <v>411</v>
      </c>
      <c r="E548">
        <v>9244000</v>
      </c>
      <c r="F548">
        <v>9644524.6999999993</v>
      </c>
      <c r="G548">
        <v>2</v>
      </c>
    </row>
    <row r="549" spans="1:8" x14ac:dyDescent="0.25">
      <c r="A549">
        <v>4</v>
      </c>
      <c r="B549" t="s">
        <v>11</v>
      </c>
      <c r="C549" t="s">
        <v>71</v>
      </c>
      <c r="D549" t="s">
        <v>412</v>
      </c>
      <c r="E549">
        <v>9300000</v>
      </c>
      <c r="F549">
        <v>9566666.6666666698</v>
      </c>
      <c r="G549">
        <v>3</v>
      </c>
    </row>
    <row r="550" spans="1:8" x14ac:dyDescent="0.25">
      <c r="A550">
        <v>4</v>
      </c>
      <c r="B550" t="s">
        <v>11</v>
      </c>
      <c r="C550" t="s">
        <v>71</v>
      </c>
      <c r="D550" t="s">
        <v>412</v>
      </c>
      <c r="E550">
        <v>9300000</v>
      </c>
      <c r="F550">
        <v>9550000</v>
      </c>
      <c r="G550">
        <v>2</v>
      </c>
    </row>
    <row r="551" spans="1:8" x14ac:dyDescent="0.25">
      <c r="A551">
        <v>28</v>
      </c>
      <c r="B551" t="s">
        <v>11</v>
      </c>
      <c r="C551" t="s">
        <v>71</v>
      </c>
      <c r="D551" t="s">
        <v>412</v>
      </c>
      <c r="E551">
        <v>9300000</v>
      </c>
      <c r="F551">
        <v>9606025.0299999993</v>
      </c>
      <c r="G551">
        <v>1</v>
      </c>
    </row>
    <row r="552" spans="1:8" x14ac:dyDescent="0.25">
      <c r="A552">
        <v>4</v>
      </c>
      <c r="B552" t="s">
        <v>11</v>
      </c>
      <c r="C552" t="s">
        <v>278</v>
      </c>
      <c r="D552" t="s">
        <v>413</v>
      </c>
      <c r="E552">
        <v>9300000</v>
      </c>
      <c r="F552">
        <v>9600000</v>
      </c>
      <c r="G552">
        <v>1</v>
      </c>
    </row>
    <row r="553" spans="1:8" x14ac:dyDescent="0.25">
      <c r="A553">
        <v>93</v>
      </c>
      <c r="B553" t="s">
        <v>11</v>
      </c>
      <c r="C553" t="s">
        <v>278</v>
      </c>
      <c r="D553" t="s">
        <v>413</v>
      </c>
      <c r="E553">
        <v>9195000</v>
      </c>
      <c r="F553">
        <v>18015000</v>
      </c>
      <c r="G553">
        <v>1</v>
      </c>
    </row>
    <row r="554" spans="1:8" x14ac:dyDescent="0.25">
      <c r="A554">
        <v>4</v>
      </c>
      <c r="B554" t="s">
        <v>11</v>
      </c>
      <c r="C554" t="s">
        <v>82</v>
      </c>
      <c r="D554" t="s">
        <v>414</v>
      </c>
      <c r="E554">
        <v>9300000</v>
      </c>
      <c r="F554">
        <v>9600000</v>
      </c>
      <c r="G554">
        <v>1</v>
      </c>
    </row>
    <row r="555" spans="1:8" x14ac:dyDescent="0.25">
      <c r="A555">
        <v>4</v>
      </c>
      <c r="B555" t="s">
        <v>11</v>
      </c>
      <c r="C555" t="s">
        <v>82</v>
      </c>
      <c r="D555" t="s">
        <v>414</v>
      </c>
      <c r="E555">
        <v>9263500</v>
      </c>
      <c r="F555">
        <v>9575000</v>
      </c>
      <c r="G555">
        <v>2</v>
      </c>
    </row>
    <row r="556" spans="1:8" x14ac:dyDescent="0.25">
      <c r="A556">
        <v>4</v>
      </c>
      <c r="B556" t="s">
        <v>11</v>
      </c>
      <c r="C556" t="s">
        <v>82</v>
      </c>
      <c r="D556" t="s">
        <v>414</v>
      </c>
      <c r="E556">
        <v>16555520.630000001</v>
      </c>
      <c r="F556">
        <v>16851041.260000002</v>
      </c>
      <c r="H556">
        <v>1</v>
      </c>
    </row>
    <row r="557" spans="1:8" x14ac:dyDescent="0.25">
      <c r="A557">
        <v>28</v>
      </c>
      <c r="B557" t="s">
        <v>11</v>
      </c>
      <c r="C557" t="s">
        <v>82</v>
      </c>
      <c r="D557" t="s">
        <v>414</v>
      </c>
      <c r="E557">
        <v>9300000</v>
      </c>
      <c r="F557">
        <v>9606025.0299999993</v>
      </c>
      <c r="G557">
        <v>1</v>
      </c>
    </row>
    <row r="558" spans="1:8" x14ac:dyDescent="0.25">
      <c r="A558">
        <v>28</v>
      </c>
      <c r="B558" t="s">
        <v>11</v>
      </c>
      <c r="C558" t="s">
        <v>82</v>
      </c>
      <c r="D558" t="s">
        <v>414</v>
      </c>
      <c r="E558">
        <v>9254000</v>
      </c>
      <c r="F558">
        <v>9571322.7300000004</v>
      </c>
      <c r="G558">
        <v>1</v>
      </c>
    </row>
    <row r="559" spans="1:8" x14ac:dyDescent="0.25">
      <c r="A559">
        <v>93</v>
      </c>
      <c r="B559" t="s">
        <v>11</v>
      </c>
      <c r="C559" t="s">
        <v>82</v>
      </c>
      <c r="D559" t="s">
        <v>414</v>
      </c>
      <c r="E559">
        <v>15621439.08</v>
      </c>
      <c r="F559">
        <v>15770911.52</v>
      </c>
      <c r="H559">
        <v>1</v>
      </c>
    </row>
    <row r="560" spans="1:8" x14ac:dyDescent="0.25">
      <c r="A560">
        <v>121</v>
      </c>
      <c r="B560" t="s">
        <v>11</v>
      </c>
      <c r="C560" t="s">
        <v>82</v>
      </c>
      <c r="D560" t="s">
        <v>414</v>
      </c>
      <c r="E560">
        <v>18889539.800000001</v>
      </c>
      <c r="F560">
        <v>18894539.800000001</v>
      </c>
      <c r="H560">
        <v>1</v>
      </c>
    </row>
    <row r="561" spans="1:8" x14ac:dyDescent="0.25">
      <c r="A561">
        <v>4</v>
      </c>
      <c r="B561" t="s">
        <v>63</v>
      </c>
      <c r="C561" t="s">
        <v>303</v>
      </c>
      <c r="D561" t="s">
        <v>415</v>
      </c>
      <c r="E561">
        <v>9127000</v>
      </c>
      <c r="F561">
        <v>9600000</v>
      </c>
      <c r="G561">
        <v>1</v>
      </c>
    </row>
    <row r="562" spans="1:8" x14ac:dyDescent="0.25">
      <c r="A562">
        <v>32</v>
      </c>
      <c r="B562" t="s">
        <v>63</v>
      </c>
      <c r="C562" t="s">
        <v>303</v>
      </c>
      <c r="D562" t="s">
        <v>415</v>
      </c>
      <c r="E562">
        <v>9172500</v>
      </c>
      <c r="F562">
        <v>15029149.225</v>
      </c>
      <c r="G562">
        <v>2</v>
      </c>
    </row>
    <row r="563" spans="1:8" x14ac:dyDescent="0.25">
      <c r="A563">
        <v>96</v>
      </c>
      <c r="B563" t="s">
        <v>63</v>
      </c>
      <c r="C563" t="s">
        <v>303</v>
      </c>
      <c r="D563" t="s">
        <v>415</v>
      </c>
      <c r="E563">
        <v>9043000</v>
      </c>
      <c r="F563">
        <v>9601653.5099999998</v>
      </c>
      <c r="G563">
        <v>1</v>
      </c>
    </row>
    <row r="564" spans="1:8" x14ac:dyDescent="0.25">
      <c r="A564">
        <v>4</v>
      </c>
      <c r="B564" t="s">
        <v>11</v>
      </c>
      <c r="C564" t="s">
        <v>385</v>
      </c>
      <c r="D564" t="s">
        <v>415</v>
      </c>
      <c r="E564">
        <v>9300000</v>
      </c>
      <c r="F564">
        <v>9600000</v>
      </c>
      <c r="G564">
        <v>1</v>
      </c>
    </row>
    <row r="565" spans="1:8" x14ac:dyDescent="0.25">
      <c r="A565">
        <v>28</v>
      </c>
      <c r="B565" t="s">
        <v>11</v>
      </c>
      <c r="C565" t="s">
        <v>385</v>
      </c>
      <c r="D565" t="s">
        <v>415</v>
      </c>
      <c r="E565">
        <v>9296500</v>
      </c>
      <c r="F565">
        <v>9588894.2300000004</v>
      </c>
      <c r="G565">
        <v>2</v>
      </c>
    </row>
    <row r="566" spans="1:8" x14ac:dyDescent="0.25">
      <c r="A566">
        <v>93</v>
      </c>
      <c r="B566" t="s">
        <v>12</v>
      </c>
      <c r="C566" t="s">
        <v>72</v>
      </c>
      <c r="D566" t="s">
        <v>416</v>
      </c>
      <c r="E566">
        <v>19950627.350000001</v>
      </c>
      <c r="F566">
        <v>19950627.350000001</v>
      </c>
      <c r="H566">
        <v>1</v>
      </c>
    </row>
    <row r="567" spans="1:8" x14ac:dyDescent="0.25">
      <c r="A567">
        <v>4</v>
      </c>
      <c r="B567" t="s">
        <v>64</v>
      </c>
      <c r="C567" t="s">
        <v>65</v>
      </c>
      <c r="D567" t="s">
        <v>417</v>
      </c>
      <c r="E567">
        <v>9300000</v>
      </c>
      <c r="F567">
        <v>9600000</v>
      </c>
      <c r="G567">
        <v>1</v>
      </c>
    </row>
    <row r="568" spans="1:8" x14ac:dyDescent="0.25">
      <c r="A568">
        <v>4</v>
      </c>
      <c r="B568" t="s">
        <v>64</v>
      </c>
      <c r="C568" t="s">
        <v>65</v>
      </c>
      <c r="D568" t="s">
        <v>417</v>
      </c>
      <c r="E568">
        <v>9300000</v>
      </c>
      <c r="F568">
        <v>9634739.4433333296</v>
      </c>
      <c r="G568">
        <v>3</v>
      </c>
    </row>
    <row r="569" spans="1:8" x14ac:dyDescent="0.25">
      <c r="A569">
        <v>93</v>
      </c>
      <c r="B569" t="s">
        <v>64</v>
      </c>
      <c r="C569" t="s">
        <v>65</v>
      </c>
      <c r="D569" t="s">
        <v>417</v>
      </c>
      <c r="E569">
        <v>6975000</v>
      </c>
      <c r="F569">
        <v>12738277</v>
      </c>
      <c r="G569">
        <v>2</v>
      </c>
    </row>
    <row r="570" spans="1:8" x14ac:dyDescent="0.25">
      <c r="A570">
        <v>93</v>
      </c>
      <c r="B570" t="s">
        <v>64</v>
      </c>
      <c r="C570" t="s">
        <v>65</v>
      </c>
      <c r="D570" t="s">
        <v>417</v>
      </c>
      <c r="E570">
        <v>9300000</v>
      </c>
      <c r="F570">
        <v>9885000</v>
      </c>
      <c r="G570">
        <v>1</v>
      </c>
    </row>
    <row r="571" spans="1:8" x14ac:dyDescent="0.25">
      <c r="A571">
        <v>88</v>
      </c>
      <c r="B571" t="s">
        <v>64</v>
      </c>
      <c r="C571" t="s">
        <v>65</v>
      </c>
      <c r="D571" t="s">
        <v>417</v>
      </c>
      <c r="E571">
        <v>9273000</v>
      </c>
      <c r="F571">
        <v>9620673.5</v>
      </c>
      <c r="G571">
        <v>1</v>
      </c>
    </row>
    <row r="572" spans="1:8" x14ac:dyDescent="0.25">
      <c r="A572">
        <v>88</v>
      </c>
      <c r="B572" t="s">
        <v>64</v>
      </c>
      <c r="C572" t="s">
        <v>65</v>
      </c>
      <c r="D572" t="s">
        <v>417</v>
      </c>
      <c r="E572">
        <v>9276400</v>
      </c>
      <c r="F572">
        <v>9620711.9199999999</v>
      </c>
      <c r="G572">
        <v>5</v>
      </c>
    </row>
    <row r="573" spans="1:8" x14ac:dyDescent="0.25">
      <c r="A573">
        <v>88</v>
      </c>
      <c r="B573" t="s">
        <v>64</v>
      </c>
      <c r="C573" t="s">
        <v>65</v>
      </c>
      <c r="D573" t="s">
        <v>417</v>
      </c>
      <c r="E573">
        <v>20348616.170000002</v>
      </c>
      <c r="F573">
        <v>20405407.32</v>
      </c>
      <c r="H573">
        <v>2</v>
      </c>
    </row>
    <row r="574" spans="1:8" x14ac:dyDescent="0.25">
      <c r="A574">
        <v>93</v>
      </c>
      <c r="B574" t="s">
        <v>64</v>
      </c>
      <c r="C574" t="s">
        <v>65</v>
      </c>
      <c r="D574" t="s">
        <v>418</v>
      </c>
      <c r="E574">
        <v>9300000</v>
      </c>
      <c r="F574">
        <v>9550000</v>
      </c>
      <c r="G574">
        <v>1</v>
      </c>
    </row>
    <row r="575" spans="1:8" x14ac:dyDescent="0.25">
      <c r="A575">
        <v>93</v>
      </c>
      <c r="B575" t="s">
        <v>64</v>
      </c>
      <c r="C575" t="s">
        <v>65</v>
      </c>
      <c r="D575" t="s">
        <v>418</v>
      </c>
      <c r="E575">
        <v>19386528.600000001</v>
      </c>
      <c r="F575">
        <v>19573612.280000001</v>
      </c>
      <c r="H575">
        <v>1</v>
      </c>
    </row>
    <row r="576" spans="1:8" x14ac:dyDescent="0.25">
      <c r="A576">
        <v>88</v>
      </c>
      <c r="B576" t="s">
        <v>64</v>
      </c>
      <c r="C576" t="s">
        <v>65</v>
      </c>
      <c r="D576" t="s">
        <v>418</v>
      </c>
      <c r="E576">
        <v>19136160.940000001</v>
      </c>
      <c r="F576">
        <v>19297372.77</v>
      </c>
      <c r="H576">
        <v>1</v>
      </c>
    </row>
    <row r="577" spans="1:8" x14ac:dyDescent="0.25">
      <c r="A577">
        <v>4</v>
      </c>
      <c r="B577" t="s">
        <v>64</v>
      </c>
      <c r="C577" t="s">
        <v>419</v>
      </c>
      <c r="D577" t="s">
        <v>419</v>
      </c>
      <c r="E577">
        <v>9283500</v>
      </c>
      <c r="F577">
        <v>9600000</v>
      </c>
      <c r="G577">
        <v>2</v>
      </c>
    </row>
    <row r="578" spans="1:8" x14ac:dyDescent="0.25">
      <c r="A578">
        <v>4</v>
      </c>
      <c r="B578" t="s">
        <v>64</v>
      </c>
      <c r="C578" t="s">
        <v>419</v>
      </c>
      <c r="D578" t="s">
        <v>419</v>
      </c>
      <c r="E578">
        <v>9300000</v>
      </c>
      <c r="F578">
        <v>9600000</v>
      </c>
      <c r="G578">
        <v>1</v>
      </c>
    </row>
    <row r="579" spans="1:8" x14ac:dyDescent="0.25">
      <c r="A579">
        <v>93</v>
      </c>
      <c r="B579" t="s">
        <v>64</v>
      </c>
      <c r="C579" t="s">
        <v>419</v>
      </c>
      <c r="D579" t="s">
        <v>419</v>
      </c>
      <c r="E579">
        <v>9286000</v>
      </c>
      <c r="F579">
        <v>9650000</v>
      </c>
      <c r="G579">
        <v>1</v>
      </c>
    </row>
    <row r="580" spans="1:8" x14ac:dyDescent="0.25">
      <c r="A580">
        <v>88</v>
      </c>
      <c r="B580" t="s">
        <v>64</v>
      </c>
      <c r="C580" t="s">
        <v>419</v>
      </c>
      <c r="D580" t="s">
        <v>419</v>
      </c>
      <c r="E580">
        <v>21129465.27</v>
      </c>
      <c r="F580">
        <v>21129465.27</v>
      </c>
      <c r="H580">
        <v>1</v>
      </c>
    </row>
    <row r="581" spans="1:8" x14ac:dyDescent="0.25">
      <c r="A581">
        <v>105</v>
      </c>
      <c r="B581" t="s">
        <v>64</v>
      </c>
      <c r="C581" t="s">
        <v>419</v>
      </c>
      <c r="D581" t="s">
        <v>419</v>
      </c>
      <c r="E581">
        <v>14407152.18</v>
      </c>
      <c r="F581">
        <v>14407152.18</v>
      </c>
      <c r="H581">
        <v>1</v>
      </c>
    </row>
    <row r="582" spans="1:8" x14ac:dyDescent="0.25">
      <c r="A582">
        <v>4</v>
      </c>
      <c r="B582" t="s">
        <v>86</v>
      </c>
      <c r="C582" t="s">
        <v>271</v>
      </c>
      <c r="D582" t="s">
        <v>420</v>
      </c>
      <c r="E582">
        <v>9300000</v>
      </c>
      <c r="F582">
        <v>9600000</v>
      </c>
      <c r="G582">
        <v>1</v>
      </c>
    </row>
    <row r="583" spans="1:8" x14ac:dyDescent="0.25">
      <c r="A583">
        <v>121</v>
      </c>
      <c r="B583" t="s">
        <v>86</v>
      </c>
      <c r="C583" t="s">
        <v>271</v>
      </c>
      <c r="D583" t="s">
        <v>420</v>
      </c>
      <c r="E583">
        <v>9300000</v>
      </c>
      <c r="F583">
        <v>9645157.5</v>
      </c>
      <c r="G583">
        <v>1</v>
      </c>
    </row>
    <row r="584" spans="1:8" x14ac:dyDescent="0.25">
      <c r="A584">
        <v>108</v>
      </c>
      <c r="B584" t="s">
        <v>86</v>
      </c>
      <c r="C584" t="s">
        <v>271</v>
      </c>
      <c r="D584" t="s">
        <v>420</v>
      </c>
      <c r="E584">
        <v>9300000</v>
      </c>
      <c r="F584">
        <v>9530000</v>
      </c>
      <c r="G584">
        <v>1</v>
      </c>
    </row>
    <row r="585" spans="1:8" x14ac:dyDescent="0.25">
      <c r="A585">
        <v>4</v>
      </c>
      <c r="B585" t="s">
        <v>86</v>
      </c>
      <c r="C585" t="s">
        <v>89</v>
      </c>
      <c r="D585" t="s">
        <v>421</v>
      </c>
      <c r="E585">
        <v>7719333.3333333302</v>
      </c>
      <c r="F585">
        <v>11066666.6666667</v>
      </c>
      <c r="G585">
        <v>3</v>
      </c>
    </row>
    <row r="586" spans="1:8" x14ac:dyDescent="0.25">
      <c r="A586">
        <v>4</v>
      </c>
      <c r="B586" t="s">
        <v>86</v>
      </c>
      <c r="C586" t="s">
        <v>89</v>
      </c>
      <c r="D586" t="s">
        <v>421</v>
      </c>
      <c r="E586">
        <v>9290000</v>
      </c>
      <c r="F586">
        <v>9600000</v>
      </c>
      <c r="G586">
        <v>2</v>
      </c>
    </row>
    <row r="587" spans="1:8" x14ac:dyDescent="0.25">
      <c r="A587">
        <v>93</v>
      </c>
      <c r="B587" t="s">
        <v>86</v>
      </c>
      <c r="C587" t="s">
        <v>89</v>
      </c>
      <c r="D587" t="s">
        <v>421</v>
      </c>
      <c r="E587">
        <v>9214000</v>
      </c>
      <c r="F587">
        <v>19654844.640000001</v>
      </c>
      <c r="G587">
        <v>1</v>
      </c>
    </row>
    <row r="588" spans="1:8" x14ac:dyDescent="0.25">
      <c r="A588">
        <v>93</v>
      </c>
      <c r="B588" t="s">
        <v>86</v>
      </c>
      <c r="C588" t="s">
        <v>89</v>
      </c>
      <c r="D588" t="s">
        <v>421</v>
      </c>
      <c r="E588">
        <v>16866790.420000002</v>
      </c>
      <c r="F588">
        <v>16924631.469999999</v>
      </c>
      <c r="H588">
        <v>1</v>
      </c>
    </row>
    <row r="589" spans="1:8" x14ac:dyDescent="0.25">
      <c r="A589">
        <v>93</v>
      </c>
      <c r="B589" t="s">
        <v>86</v>
      </c>
      <c r="C589" t="s">
        <v>89</v>
      </c>
      <c r="D589" t="s">
        <v>421</v>
      </c>
      <c r="E589">
        <v>19466127.870000001</v>
      </c>
      <c r="F589">
        <v>19724042.495000001</v>
      </c>
      <c r="H589">
        <v>2</v>
      </c>
    </row>
    <row r="590" spans="1:8" x14ac:dyDescent="0.25">
      <c r="A590">
        <v>27</v>
      </c>
      <c r="B590" t="s">
        <v>84</v>
      </c>
      <c r="C590" t="s">
        <v>346</v>
      </c>
      <c r="D590" t="s">
        <v>422</v>
      </c>
      <c r="E590">
        <v>8480000</v>
      </c>
      <c r="F590">
        <v>8624096</v>
      </c>
      <c r="G590">
        <v>1</v>
      </c>
    </row>
    <row r="591" spans="1:8" x14ac:dyDescent="0.25">
      <c r="A591">
        <v>117</v>
      </c>
      <c r="B591" t="s">
        <v>84</v>
      </c>
      <c r="C591" t="s">
        <v>346</v>
      </c>
      <c r="D591" t="s">
        <v>422</v>
      </c>
      <c r="E591">
        <v>8800000</v>
      </c>
      <c r="F591">
        <v>9011293.75</v>
      </c>
      <c r="G591">
        <v>1</v>
      </c>
    </row>
    <row r="592" spans="1:8" x14ac:dyDescent="0.25">
      <c r="A592">
        <v>87</v>
      </c>
      <c r="B592" t="s">
        <v>11</v>
      </c>
      <c r="C592" t="s">
        <v>367</v>
      </c>
      <c r="D592" t="s">
        <v>422</v>
      </c>
      <c r="E592">
        <v>39933393.798</v>
      </c>
      <c r="F592">
        <v>40070297.986000001</v>
      </c>
      <c r="H592">
        <v>5</v>
      </c>
    </row>
    <row r="593" spans="1:8" x14ac:dyDescent="0.25">
      <c r="A593">
        <v>93</v>
      </c>
      <c r="B593" t="s">
        <v>11</v>
      </c>
      <c r="C593" t="s">
        <v>367</v>
      </c>
      <c r="D593" t="s">
        <v>422</v>
      </c>
      <c r="E593">
        <v>13950000</v>
      </c>
      <c r="F593">
        <v>14699362.369999999</v>
      </c>
      <c r="G593">
        <v>1</v>
      </c>
    </row>
    <row r="594" spans="1:8" x14ac:dyDescent="0.25">
      <c r="A594">
        <v>32</v>
      </c>
      <c r="B594" t="s">
        <v>11</v>
      </c>
      <c r="C594" t="s">
        <v>367</v>
      </c>
      <c r="D594" t="s">
        <v>422</v>
      </c>
      <c r="E594">
        <v>9260000</v>
      </c>
      <c r="F594">
        <v>15971575.220000001</v>
      </c>
      <c r="G594">
        <v>1</v>
      </c>
    </row>
    <row r="595" spans="1:8" x14ac:dyDescent="0.25">
      <c r="A595">
        <v>93</v>
      </c>
      <c r="B595" t="s">
        <v>63</v>
      </c>
      <c r="C595" t="s">
        <v>423</v>
      </c>
      <c r="D595" t="s">
        <v>422</v>
      </c>
      <c r="E595">
        <v>15754171.135</v>
      </c>
      <c r="F595">
        <v>15953834.029999999</v>
      </c>
      <c r="H595">
        <v>2</v>
      </c>
    </row>
    <row r="596" spans="1:8" x14ac:dyDescent="0.25">
      <c r="A596">
        <v>93</v>
      </c>
      <c r="B596" t="s">
        <v>63</v>
      </c>
      <c r="C596" t="s">
        <v>423</v>
      </c>
      <c r="D596" t="s">
        <v>423</v>
      </c>
      <c r="E596">
        <v>9250500</v>
      </c>
      <c r="F596">
        <v>22347500</v>
      </c>
      <c r="G596">
        <v>2</v>
      </c>
    </row>
    <row r="597" spans="1:8" x14ac:dyDescent="0.25">
      <c r="A597">
        <v>28</v>
      </c>
      <c r="B597" t="s">
        <v>11</v>
      </c>
      <c r="C597" t="s">
        <v>340</v>
      </c>
      <c r="D597" t="s">
        <v>424</v>
      </c>
      <c r="E597">
        <v>11611500</v>
      </c>
      <c r="F597">
        <v>14010116.494999999</v>
      </c>
      <c r="G597">
        <v>2</v>
      </c>
    </row>
    <row r="598" spans="1:8" x14ac:dyDescent="0.25">
      <c r="A598">
        <v>28</v>
      </c>
      <c r="B598" t="s">
        <v>11</v>
      </c>
      <c r="C598" t="s">
        <v>340</v>
      </c>
      <c r="D598" t="s">
        <v>424</v>
      </c>
      <c r="E598">
        <v>12375666.6666667</v>
      </c>
      <c r="F598">
        <v>12790783.859999999</v>
      </c>
      <c r="G598">
        <v>3</v>
      </c>
    </row>
    <row r="599" spans="1:8" x14ac:dyDescent="0.25">
      <c r="A599">
        <v>93</v>
      </c>
      <c r="B599" t="s">
        <v>11</v>
      </c>
      <c r="C599" t="s">
        <v>340</v>
      </c>
      <c r="D599" t="s">
        <v>424</v>
      </c>
      <c r="E599">
        <v>8437500</v>
      </c>
      <c r="F599">
        <v>13529043.5</v>
      </c>
      <c r="G599">
        <v>2</v>
      </c>
    </row>
    <row r="600" spans="1:8" x14ac:dyDescent="0.25">
      <c r="A600">
        <v>4</v>
      </c>
      <c r="B600" t="s">
        <v>84</v>
      </c>
      <c r="C600" t="s">
        <v>300</v>
      </c>
      <c r="D600" t="s">
        <v>425</v>
      </c>
      <c r="E600">
        <v>9260000</v>
      </c>
      <c r="F600">
        <v>9600000</v>
      </c>
      <c r="G600">
        <v>1</v>
      </c>
    </row>
    <row r="601" spans="1:8" x14ac:dyDescent="0.25">
      <c r="A601">
        <v>27</v>
      </c>
      <c r="B601" t="s">
        <v>84</v>
      </c>
      <c r="C601" t="s">
        <v>346</v>
      </c>
      <c r="D601" t="s">
        <v>425</v>
      </c>
      <c r="E601">
        <v>7280000</v>
      </c>
      <c r="F601">
        <v>54046000</v>
      </c>
      <c r="G601">
        <v>1</v>
      </c>
    </row>
    <row r="602" spans="1:8" x14ac:dyDescent="0.25">
      <c r="A602">
        <v>4</v>
      </c>
      <c r="B602" t="s">
        <v>11</v>
      </c>
      <c r="C602" t="s">
        <v>11</v>
      </c>
      <c r="D602" t="s">
        <v>425</v>
      </c>
      <c r="E602">
        <v>8959000</v>
      </c>
      <c r="F602">
        <v>36859000</v>
      </c>
      <c r="G602">
        <v>1</v>
      </c>
    </row>
    <row r="603" spans="1:8" x14ac:dyDescent="0.25">
      <c r="A603">
        <v>28</v>
      </c>
      <c r="B603" t="s">
        <v>63</v>
      </c>
      <c r="C603" t="s">
        <v>359</v>
      </c>
      <c r="D603" t="s">
        <v>425</v>
      </c>
      <c r="E603">
        <v>11625000</v>
      </c>
      <c r="F603">
        <v>11994818.789999999</v>
      </c>
      <c r="G603">
        <v>2</v>
      </c>
    </row>
    <row r="604" spans="1:8" x14ac:dyDescent="0.25">
      <c r="A604">
        <v>28</v>
      </c>
      <c r="B604" t="s">
        <v>63</v>
      </c>
      <c r="C604" t="s">
        <v>359</v>
      </c>
      <c r="D604" t="s">
        <v>425</v>
      </c>
      <c r="E604">
        <v>9192571.4285714291</v>
      </c>
      <c r="F604">
        <v>9599927.8728571404</v>
      </c>
      <c r="G604">
        <v>7</v>
      </c>
    </row>
    <row r="605" spans="1:8" x14ac:dyDescent="0.25">
      <c r="A605">
        <v>87</v>
      </c>
      <c r="B605" t="s">
        <v>63</v>
      </c>
      <c r="C605" t="s">
        <v>359</v>
      </c>
      <c r="D605" t="s">
        <v>425</v>
      </c>
      <c r="E605">
        <v>9300000</v>
      </c>
      <c r="F605">
        <v>9410581.6699999999</v>
      </c>
      <c r="G605">
        <v>1</v>
      </c>
    </row>
    <row r="606" spans="1:8" x14ac:dyDescent="0.25">
      <c r="A606">
        <v>32</v>
      </c>
      <c r="B606" t="s">
        <v>63</v>
      </c>
      <c r="C606" t="s">
        <v>359</v>
      </c>
      <c r="D606" t="s">
        <v>425</v>
      </c>
      <c r="E606">
        <v>9280000</v>
      </c>
      <c r="F606">
        <v>15447376.470000001</v>
      </c>
      <c r="G606">
        <v>1</v>
      </c>
    </row>
    <row r="607" spans="1:8" x14ac:dyDescent="0.25">
      <c r="A607">
        <v>96</v>
      </c>
      <c r="B607" t="s">
        <v>63</v>
      </c>
      <c r="C607" t="s">
        <v>359</v>
      </c>
      <c r="D607" t="s">
        <v>425</v>
      </c>
      <c r="E607">
        <v>9300000</v>
      </c>
      <c r="F607">
        <v>9604558</v>
      </c>
      <c r="G607">
        <v>1</v>
      </c>
    </row>
    <row r="608" spans="1:8" x14ac:dyDescent="0.25">
      <c r="A608">
        <v>28</v>
      </c>
      <c r="B608" t="s">
        <v>63</v>
      </c>
      <c r="C608" t="s">
        <v>359</v>
      </c>
      <c r="D608" t="s">
        <v>426</v>
      </c>
      <c r="E608">
        <v>9286000</v>
      </c>
      <c r="F608">
        <v>9605866.8300000001</v>
      </c>
      <c r="G608">
        <v>1</v>
      </c>
    </row>
    <row r="609" spans="1:8" x14ac:dyDescent="0.25">
      <c r="A609">
        <v>94</v>
      </c>
      <c r="B609" t="s">
        <v>63</v>
      </c>
      <c r="C609" t="s">
        <v>359</v>
      </c>
      <c r="D609" t="s">
        <v>426</v>
      </c>
      <c r="E609">
        <v>13950000</v>
      </c>
      <c r="F609">
        <v>14379729.210000001</v>
      </c>
      <c r="G609">
        <v>1</v>
      </c>
    </row>
    <row r="610" spans="1:8" x14ac:dyDescent="0.25">
      <c r="A610">
        <v>28</v>
      </c>
      <c r="B610" t="s">
        <v>63</v>
      </c>
      <c r="C610" t="s">
        <v>73</v>
      </c>
      <c r="D610" t="s">
        <v>427</v>
      </c>
      <c r="E610">
        <v>8415500</v>
      </c>
      <c r="F610">
        <v>9586937.6649999991</v>
      </c>
      <c r="G610">
        <v>2</v>
      </c>
    </row>
    <row r="611" spans="1:8" x14ac:dyDescent="0.25">
      <c r="A611">
        <v>28</v>
      </c>
      <c r="B611" t="s">
        <v>63</v>
      </c>
      <c r="C611" t="s">
        <v>73</v>
      </c>
      <c r="D611" t="s">
        <v>427</v>
      </c>
      <c r="E611">
        <v>9300000</v>
      </c>
      <c r="F611">
        <v>9587840</v>
      </c>
      <c r="G611">
        <v>2</v>
      </c>
    </row>
    <row r="612" spans="1:8" x14ac:dyDescent="0.25">
      <c r="A612">
        <v>93</v>
      </c>
      <c r="B612" t="s">
        <v>63</v>
      </c>
      <c r="C612" t="s">
        <v>73</v>
      </c>
      <c r="D612" t="s">
        <v>427</v>
      </c>
      <c r="E612">
        <v>9300000</v>
      </c>
      <c r="F612">
        <v>11600000</v>
      </c>
      <c r="G612">
        <v>1</v>
      </c>
    </row>
    <row r="613" spans="1:8" x14ac:dyDescent="0.25">
      <c r="A613">
        <v>28</v>
      </c>
      <c r="B613" t="s">
        <v>64</v>
      </c>
      <c r="C613" t="s">
        <v>74</v>
      </c>
      <c r="D613" t="s">
        <v>428</v>
      </c>
      <c r="E613">
        <v>8856500</v>
      </c>
      <c r="F613">
        <v>9608416.5549999997</v>
      </c>
      <c r="G613">
        <v>2</v>
      </c>
    </row>
    <row r="614" spans="1:8" x14ac:dyDescent="0.25">
      <c r="A614">
        <v>87</v>
      </c>
      <c r="B614" t="s">
        <v>64</v>
      </c>
      <c r="C614" t="s">
        <v>74</v>
      </c>
      <c r="D614" t="s">
        <v>428</v>
      </c>
      <c r="E614">
        <v>9300000</v>
      </c>
      <c r="F614">
        <v>9410533.4000000004</v>
      </c>
      <c r="G614">
        <v>1</v>
      </c>
    </row>
    <row r="615" spans="1:8" x14ac:dyDescent="0.25">
      <c r="A615">
        <v>93</v>
      </c>
      <c r="B615" t="s">
        <v>64</v>
      </c>
      <c r="C615" t="s">
        <v>74</v>
      </c>
      <c r="D615" t="s">
        <v>428</v>
      </c>
      <c r="E615">
        <v>7657000</v>
      </c>
      <c r="F615">
        <v>20843289.489999998</v>
      </c>
      <c r="G615">
        <v>1</v>
      </c>
    </row>
    <row r="616" spans="1:8" x14ac:dyDescent="0.25">
      <c r="A616">
        <v>93</v>
      </c>
      <c r="B616" t="s">
        <v>64</v>
      </c>
      <c r="C616" t="s">
        <v>74</v>
      </c>
      <c r="D616" t="s">
        <v>428</v>
      </c>
      <c r="E616">
        <v>13663277.09</v>
      </c>
      <c r="F616">
        <v>13792592.09</v>
      </c>
      <c r="H616">
        <v>1</v>
      </c>
    </row>
    <row r="617" spans="1:8" x14ac:dyDescent="0.25">
      <c r="A617">
        <v>88</v>
      </c>
      <c r="B617" t="s">
        <v>64</v>
      </c>
      <c r="C617" t="s">
        <v>74</v>
      </c>
      <c r="D617" t="s">
        <v>428</v>
      </c>
      <c r="E617">
        <v>9300000</v>
      </c>
      <c r="F617">
        <v>9620978.5999999996</v>
      </c>
      <c r="G617">
        <v>1</v>
      </c>
    </row>
    <row r="618" spans="1:8" x14ac:dyDescent="0.25">
      <c r="A618">
        <v>88</v>
      </c>
      <c r="B618" t="s">
        <v>64</v>
      </c>
      <c r="C618" t="s">
        <v>74</v>
      </c>
      <c r="D618" t="s">
        <v>428</v>
      </c>
      <c r="E618">
        <v>12400000</v>
      </c>
      <c r="F618">
        <v>12896302.006666699</v>
      </c>
      <c r="G618">
        <v>3</v>
      </c>
    </row>
    <row r="619" spans="1:8" x14ac:dyDescent="0.25">
      <c r="A619">
        <v>96</v>
      </c>
      <c r="B619" t="s">
        <v>64</v>
      </c>
      <c r="C619" t="s">
        <v>74</v>
      </c>
      <c r="D619" t="s">
        <v>428</v>
      </c>
      <c r="E619">
        <v>9300000</v>
      </c>
      <c r="F619">
        <v>9604558</v>
      </c>
      <c r="G619">
        <v>1</v>
      </c>
    </row>
    <row r="620" spans="1:8" x14ac:dyDescent="0.25">
      <c r="A620">
        <v>87</v>
      </c>
      <c r="B620" t="s">
        <v>64</v>
      </c>
      <c r="C620" t="s">
        <v>64</v>
      </c>
      <c r="D620" t="s">
        <v>430</v>
      </c>
      <c r="E620">
        <v>18307356.800000001</v>
      </c>
      <c r="F620">
        <v>18307356.800000001</v>
      </c>
      <c r="H620">
        <v>12</v>
      </c>
    </row>
    <row r="621" spans="1:8" x14ac:dyDescent="0.25">
      <c r="A621">
        <v>93</v>
      </c>
      <c r="B621" t="s">
        <v>64</v>
      </c>
      <c r="C621" t="s">
        <v>64</v>
      </c>
      <c r="D621" t="s">
        <v>430</v>
      </c>
      <c r="E621">
        <v>20573619.920000002</v>
      </c>
      <c r="F621">
        <v>20752403.98</v>
      </c>
      <c r="H621">
        <v>1</v>
      </c>
    </row>
    <row r="622" spans="1:8" x14ac:dyDescent="0.25">
      <c r="A622">
        <v>93</v>
      </c>
      <c r="B622" t="s">
        <v>64</v>
      </c>
      <c r="C622" t="s">
        <v>64</v>
      </c>
      <c r="D622" t="s">
        <v>430</v>
      </c>
      <c r="E622">
        <v>16335797.560000001</v>
      </c>
      <c r="F622">
        <v>16390886.18</v>
      </c>
      <c r="H622">
        <v>1</v>
      </c>
    </row>
    <row r="623" spans="1:8" x14ac:dyDescent="0.25">
      <c r="A623">
        <v>117</v>
      </c>
      <c r="B623" t="s">
        <v>64</v>
      </c>
      <c r="C623" t="s">
        <v>64</v>
      </c>
      <c r="D623" t="s">
        <v>430</v>
      </c>
      <c r="E623">
        <v>9300000</v>
      </c>
      <c r="F623">
        <v>9511293.625</v>
      </c>
      <c r="G623">
        <v>2</v>
      </c>
    </row>
    <row r="624" spans="1:8" x14ac:dyDescent="0.25">
      <c r="A624">
        <v>22</v>
      </c>
      <c r="B624" t="s">
        <v>64</v>
      </c>
      <c r="C624" t="s">
        <v>64</v>
      </c>
      <c r="D624" t="s">
        <v>430</v>
      </c>
      <c r="E624">
        <v>9221000</v>
      </c>
      <c r="F624">
        <v>24884000</v>
      </c>
      <c r="G624">
        <v>1</v>
      </c>
    </row>
    <row r="625" spans="1:8" x14ac:dyDescent="0.25">
      <c r="A625">
        <v>121</v>
      </c>
      <c r="B625" t="s">
        <v>64</v>
      </c>
      <c r="C625" t="s">
        <v>64</v>
      </c>
      <c r="D625" t="s">
        <v>430</v>
      </c>
      <c r="E625">
        <v>19951466.300000001</v>
      </c>
      <c r="F625">
        <v>19953966.300000001</v>
      </c>
      <c r="H625">
        <v>2</v>
      </c>
    </row>
    <row r="626" spans="1:8" x14ac:dyDescent="0.25">
      <c r="A626">
        <v>4</v>
      </c>
      <c r="B626" t="s">
        <v>12</v>
      </c>
      <c r="C626" t="s">
        <v>72</v>
      </c>
      <c r="D626" t="s">
        <v>433</v>
      </c>
      <c r="E626">
        <v>9300000</v>
      </c>
      <c r="F626">
        <v>9600000</v>
      </c>
      <c r="G626">
        <v>1</v>
      </c>
    </row>
    <row r="627" spans="1:8" x14ac:dyDescent="0.25">
      <c r="A627">
        <v>93</v>
      </c>
      <c r="B627" t="s">
        <v>12</v>
      </c>
      <c r="C627" t="s">
        <v>72</v>
      </c>
      <c r="D627" t="s">
        <v>433</v>
      </c>
      <c r="E627">
        <v>20943598.68</v>
      </c>
      <c r="F627">
        <v>20943598.68</v>
      </c>
      <c r="H627">
        <v>1</v>
      </c>
    </row>
    <row r="628" spans="1:8" x14ac:dyDescent="0.25">
      <c r="A628">
        <v>28</v>
      </c>
      <c r="B628" t="s">
        <v>63</v>
      </c>
      <c r="C628" t="s">
        <v>336</v>
      </c>
      <c r="D628" t="s">
        <v>434</v>
      </c>
      <c r="E628">
        <v>9300000</v>
      </c>
      <c r="F628">
        <v>9606025.0299999993</v>
      </c>
      <c r="G628">
        <v>1</v>
      </c>
    </row>
    <row r="629" spans="1:8" x14ac:dyDescent="0.25">
      <c r="A629">
        <v>28</v>
      </c>
      <c r="B629" t="s">
        <v>63</v>
      </c>
      <c r="C629" t="s">
        <v>336</v>
      </c>
      <c r="D629" t="s">
        <v>434</v>
      </c>
      <c r="E629">
        <v>9043000</v>
      </c>
      <c r="F629">
        <v>9603120.9299999997</v>
      </c>
      <c r="G629">
        <v>1</v>
      </c>
    </row>
    <row r="630" spans="1:8" x14ac:dyDescent="0.25">
      <c r="A630">
        <v>93</v>
      </c>
      <c r="B630" t="s">
        <v>63</v>
      </c>
      <c r="C630" t="s">
        <v>336</v>
      </c>
      <c r="D630" t="s">
        <v>434</v>
      </c>
      <c r="E630">
        <v>30933333.333333299</v>
      </c>
      <c r="F630">
        <v>30933333.333333299</v>
      </c>
      <c r="H630">
        <v>27</v>
      </c>
    </row>
    <row r="631" spans="1:8" x14ac:dyDescent="0.25">
      <c r="A631">
        <v>93</v>
      </c>
      <c r="B631" t="s">
        <v>63</v>
      </c>
      <c r="C631" t="s">
        <v>336</v>
      </c>
      <c r="D631" t="s">
        <v>434</v>
      </c>
      <c r="E631">
        <v>19587883.190000001</v>
      </c>
      <c r="F631">
        <v>19885373.190000001</v>
      </c>
      <c r="H631">
        <v>1</v>
      </c>
    </row>
    <row r="632" spans="1:8" x14ac:dyDescent="0.25">
      <c r="A632">
        <v>4</v>
      </c>
      <c r="B632" t="s">
        <v>64</v>
      </c>
      <c r="C632" t="s">
        <v>80</v>
      </c>
      <c r="D632" t="s">
        <v>80</v>
      </c>
      <c r="E632">
        <v>9009000</v>
      </c>
      <c r="F632">
        <v>9693510.4550000001</v>
      </c>
      <c r="G632">
        <v>2</v>
      </c>
    </row>
    <row r="633" spans="1:8" x14ac:dyDescent="0.25">
      <c r="A633">
        <v>28</v>
      </c>
      <c r="B633" t="s">
        <v>64</v>
      </c>
      <c r="C633" t="s">
        <v>80</v>
      </c>
      <c r="D633" t="s">
        <v>80</v>
      </c>
      <c r="E633">
        <v>9286000</v>
      </c>
      <c r="F633">
        <v>9571684.3300000001</v>
      </c>
      <c r="G633">
        <v>1</v>
      </c>
    </row>
    <row r="634" spans="1:8" x14ac:dyDescent="0.25">
      <c r="A634">
        <v>93</v>
      </c>
      <c r="B634" t="s">
        <v>64</v>
      </c>
      <c r="C634" t="s">
        <v>80</v>
      </c>
      <c r="D634" t="s">
        <v>80</v>
      </c>
      <c r="E634">
        <v>18135097.164999999</v>
      </c>
      <c r="F634">
        <v>18189552.405000001</v>
      </c>
      <c r="H634">
        <v>2</v>
      </c>
    </row>
    <row r="635" spans="1:8" x14ac:dyDescent="0.25">
      <c r="A635">
        <v>88</v>
      </c>
      <c r="B635" t="s">
        <v>64</v>
      </c>
      <c r="C635" t="s">
        <v>80</v>
      </c>
      <c r="D635" t="s">
        <v>80</v>
      </c>
      <c r="E635">
        <v>13950000</v>
      </c>
      <c r="F635">
        <v>14406767.9</v>
      </c>
      <c r="G635">
        <v>1</v>
      </c>
    </row>
    <row r="636" spans="1:8" x14ac:dyDescent="0.25">
      <c r="A636">
        <v>105</v>
      </c>
      <c r="B636" t="s">
        <v>64</v>
      </c>
      <c r="C636" t="s">
        <v>80</v>
      </c>
      <c r="D636" t="s">
        <v>80</v>
      </c>
      <c r="E636">
        <v>14222151.029999999</v>
      </c>
      <c r="F636">
        <v>14338787.18</v>
      </c>
      <c r="H636">
        <v>1</v>
      </c>
    </row>
    <row r="637" spans="1:8" x14ac:dyDescent="0.25">
      <c r="A637">
        <v>4</v>
      </c>
      <c r="B637" t="s">
        <v>63</v>
      </c>
      <c r="C637" t="s">
        <v>303</v>
      </c>
      <c r="D637" t="s">
        <v>435</v>
      </c>
      <c r="E637">
        <v>9300000</v>
      </c>
      <c r="F637">
        <v>9600000</v>
      </c>
      <c r="G637">
        <v>1</v>
      </c>
    </row>
    <row r="638" spans="1:8" x14ac:dyDescent="0.25">
      <c r="A638">
        <v>116</v>
      </c>
      <c r="B638" t="s">
        <v>63</v>
      </c>
      <c r="C638" t="s">
        <v>303</v>
      </c>
      <c r="D638" t="s">
        <v>435</v>
      </c>
      <c r="E638">
        <v>13950000</v>
      </c>
      <c r="F638">
        <v>14200062.119999999</v>
      </c>
      <c r="G638">
        <v>1</v>
      </c>
    </row>
    <row r="639" spans="1:8" x14ac:dyDescent="0.25">
      <c r="A639">
        <v>96</v>
      </c>
      <c r="B639" t="s">
        <v>63</v>
      </c>
      <c r="C639" t="s">
        <v>303</v>
      </c>
      <c r="D639" t="s">
        <v>435</v>
      </c>
      <c r="E639">
        <v>19671163.879999999</v>
      </c>
      <c r="F639">
        <v>19813091.260000002</v>
      </c>
      <c r="H639">
        <v>2</v>
      </c>
    </row>
    <row r="640" spans="1:8" x14ac:dyDescent="0.25">
      <c r="A640">
        <v>88</v>
      </c>
      <c r="B640" t="s">
        <v>64</v>
      </c>
      <c r="C640" t="s">
        <v>64</v>
      </c>
      <c r="D640" t="s">
        <v>436</v>
      </c>
      <c r="E640">
        <v>9247000</v>
      </c>
      <c r="F640">
        <v>9620379.6999999993</v>
      </c>
      <c r="G640">
        <v>1</v>
      </c>
    </row>
    <row r="641" spans="1:8" x14ac:dyDescent="0.25">
      <c r="A641">
        <v>4</v>
      </c>
      <c r="B641" t="s">
        <v>86</v>
      </c>
      <c r="C641" t="s">
        <v>275</v>
      </c>
      <c r="D641" t="s">
        <v>437</v>
      </c>
      <c r="E641">
        <v>9265500</v>
      </c>
      <c r="F641">
        <v>11225000</v>
      </c>
      <c r="G641">
        <v>4</v>
      </c>
    </row>
    <row r="642" spans="1:8" x14ac:dyDescent="0.25">
      <c r="A642">
        <v>4</v>
      </c>
      <c r="B642" t="s">
        <v>86</v>
      </c>
      <c r="C642" t="s">
        <v>275</v>
      </c>
      <c r="D642" t="s">
        <v>437</v>
      </c>
      <c r="E642">
        <v>9045500</v>
      </c>
      <c r="F642">
        <v>13278006.635</v>
      </c>
      <c r="G642">
        <v>2</v>
      </c>
    </row>
    <row r="643" spans="1:8" x14ac:dyDescent="0.25">
      <c r="A643">
        <v>93</v>
      </c>
      <c r="B643" t="s">
        <v>86</v>
      </c>
      <c r="C643" t="s">
        <v>275</v>
      </c>
      <c r="D643" t="s">
        <v>437</v>
      </c>
      <c r="E643">
        <v>23048602</v>
      </c>
      <c r="F643">
        <v>23096780</v>
      </c>
      <c r="H643">
        <v>1</v>
      </c>
    </row>
    <row r="644" spans="1:8" x14ac:dyDescent="0.25">
      <c r="A644">
        <v>93</v>
      </c>
      <c r="B644" t="s">
        <v>86</v>
      </c>
      <c r="C644" t="s">
        <v>275</v>
      </c>
      <c r="D644" t="s">
        <v>437</v>
      </c>
      <c r="E644">
        <v>28669889.1875</v>
      </c>
      <c r="F644">
        <v>28678945.6875</v>
      </c>
      <c r="H644">
        <v>12</v>
      </c>
    </row>
    <row r="645" spans="1:8" x14ac:dyDescent="0.25">
      <c r="A645">
        <v>116</v>
      </c>
      <c r="B645" t="s">
        <v>86</v>
      </c>
      <c r="C645" t="s">
        <v>275</v>
      </c>
      <c r="D645" t="s">
        <v>437</v>
      </c>
      <c r="E645">
        <v>9300000</v>
      </c>
      <c r="F645">
        <v>9466708.0800000001</v>
      </c>
      <c r="G645">
        <v>1</v>
      </c>
    </row>
    <row r="646" spans="1:8" x14ac:dyDescent="0.25">
      <c r="A646">
        <v>88</v>
      </c>
      <c r="B646" t="s">
        <v>84</v>
      </c>
      <c r="C646" t="s">
        <v>90</v>
      </c>
      <c r="D646" t="s">
        <v>439</v>
      </c>
      <c r="E646">
        <v>9300000</v>
      </c>
      <c r="F646">
        <v>9977768.5199999996</v>
      </c>
      <c r="G646">
        <v>1</v>
      </c>
    </row>
    <row r="647" spans="1:8" x14ac:dyDescent="0.25">
      <c r="A647">
        <v>93</v>
      </c>
      <c r="B647" t="s">
        <v>11</v>
      </c>
      <c r="C647" t="s">
        <v>70</v>
      </c>
      <c r="D647" t="s">
        <v>440</v>
      </c>
      <c r="E647">
        <v>9269000</v>
      </c>
      <c r="F647">
        <v>9469714.3800000008</v>
      </c>
      <c r="G647">
        <v>1</v>
      </c>
    </row>
    <row r="648" spans="1:8" x14ac:dyDescent="0.25">
      <c r="A648">
        <v>22</v>
      </c>
      <c r="B648" t="s">
        <v>11</v>
      </c>
      <c r="C648" t="s">
        <v>70</v>
      </c>
      <c r="D648" t="s">
        <v>440</v>
      </c>
      <c r="E648">
        <v>9221000</v>
      </c>
      <c r="F648">
        <v>34721000</v>
      </c>
      <c r="G648">
        <v>1</v>
      </c>
    </row>
    <row r="649" spans="1:8" x14ac:dyDescent="0.25">
      <c r="A649">
        <v>32</v>
      </c>
      <c r="B649" t="s">
        <v>12</v>
      </c>
      <c r="C649" t="s">
        <v>12</v>
      </c>
      <c r="D649" t="s">
        <v>441</v>
      </c>
      <c r="E649">
        <v>7364000</v>
      </c>
      <c r="F649">
        <v>7915548.4000000004</v>
      </c>
      <c r="G649">
        <v>1</v>
      </c>
    </row>
    <row r="650" spans="1:8" x14ac:dyDescent="0.25">
      <c r="A650">
        <v>22</v>
      </c>
      <c r="B650" t="s">
        <v>12</v>
      </c>
      <c r="C650" t="s">
        <v>12</v>
      </c>
      <c r="D650" t="s">
        <v>441</v>
      </c>
      <c r="E650">
        <v>6272000</v>
      </c>
      <c r="F650">
        <v>59872092.859999999</v>
      </c>
      <c r="G650">
        <v>1</v>
      </c>
    </row>
    <row r="651" spans="1:8" x14ac:dyDescent="0.25">
      <c r="A651">
        <v>4</v>
      </c>
      <c r="B651" t="s">
        <v>63</v>
      </c>
      <c r="C651" t="s">
        <v>276</v>
      </c>
      <c r="D651" t="s">
        <v>442</v>
      </c>
      <c r="E651">
        <v>9300000</v>
      </c>
      <c r="F651">
        <v>9600000</v>
      </c>
      <c r="G651">
        <v>1</v>
      </c>
    </row>
    <row r="652" spans="1:8" x14ac:dyDescent="0.25">
      <c r="A652">
        <v>4</v>
      </c>
      <c r="B652" t="s">
        <v>63</v>
      </c>
      <c r="C652" t="s">
        <v>276</v>
      </c>
      <c r="D652" t="s">
        <v>442</v>
      </c>
      <c r="E652">
        <v>6482000</v>
      </c>
      <c r="F652">
        <v>10260000</v>
      </c>
      <c r="G652">
        <v>1</v>
      </c>
    </row>
    <row r="653" spans="1:8" x14ac:dyDescent="0.25">
      <c r="A653">
        <v>87</v>
      </c>
      <c r="B653" t="s">
        <v>63</v>
      </c>
      <c r="C653" t="s">
        <v>276</v>
      </c>
      <c r="D653" t="s">
        <v>442</v>
      </c>
      <c r="E653">
        <v>9254000</v>
      </c>
      <c r="F653">
        <v>9606024.2899999991</v>
      </c>
      <c r="G653">
        <v>1</v>
      </c>
    </row>
    <row r="654" spans="1:8" x14ac:dyDescent="0.25">
      <c r="A654">
        <v>93</v>
      </c>
      <c r="B654" t="s">
        <v>64</v>
      </c>
      <c r="C654" t="s">
        <v>62</v>
      </c>
      <c r="D654" t="s">
        <v>443</v>
      </c>
      <c r="E654">
        <v>9280000</v>
      </c>
      <c r="F654">
        <v>16950000</v>
      </c>
      <c r="G654">
        <v>1</v>
      </c>
    </row>
    <row r="655" spans="1:8" x14ac:dyDescent="0.25">
      <c r="A655">
        <v>93</v>
      </c>
      <c r="B655" t="s">
        <v>64</v>
      </c>
      <c r="C655" t="s">
        <v>62</v>
      </c>
      <c r="D655" t="s">
        <v>443</v>
      </c>
      <c r="E655">
        <v>17875928.050000001</v>
      </c>
      <c r="F655">
        <v>17875928.050000001</v>
      </c>
      <c r="H655">
        <v>2</v>
      </c>
    </row>
    <row r="656" spans="1:8" x14ac:dyDescent="0.25">
      <c r="A656">
        <v>88</v>
      </c>
      <c r="B656" t="s">
        <v>64</v>
      </c>
      <c r="C656" t="s">
        <v>62</v>
      </c>
      <c r="D656" t="s">
        <v>443</v>
      </c>
      <c r="E656">
        <v>9300000</v>
      </c>
      <c r="F656">
        <v>9659967.3200000003</v>
      </c>
      <c r="G656">
        <v>3</v>
      </c>
    </row>
    <row r="657" spans="1:8" x14ac:dyDescent="0.25">
      <c r="A657">
        <v>88</v>
      </c>
      <c r="B657" t="s">
        <v>64</v>
      </c>
      <c r="C657" t="s">
        <v>62</v>
      </c>
      <c r="D657" t="s">
        <v>443</v>
      </c>
      <c r="E657">
        <v>17515594.940000001</v>
      </c>
      <c r="F657">
        <v>17667992.77</v>
      </c>
      <c r="H657">
        <v>1</v>
      </c>
    </row>
    <row r="658" spans="1:8" x14ac:dyDescent="0.25">
      <c r="A658">
        <v>32</v>
      </c>
      <c r="B658" t="s">
        <v>64</v>
      </c>
      <c r="C658" t="s">
        <v>62</v>
      </c>
      <c r="D658" t="s">
        <v>443</v>
      </c>
      <c r="E658">
        <v>9280000</v>
      </c>
      <c r="F658">
        <v>16485809.26</v>
      </c>
      <c r="G658">
        <v>1</v>
      </c>
    </row>
    <row r="659" spans="1:8" x14ac:dyDescent="0.25">
      <c r="A659">
        <v>28</v>
      </c>
      <c r="B659" t="s">
        <v>64</v>
      </c>
      <c r="C659" t="s">
        <v>74</v>
      </c>
      <c r="D659" t="s">
        <v>444</v>
      </c>
      <c r="E659">
        <v>9300000</v>
      </c>
      <c r="F659">
        <v>9606025.0299999993</v>
      </c>
      <c r="G659">
        <v>1</v>
      </c>
    </row>
    <row r="660" spans="1:8" x14ac:dyDescent="0.25">
      <c r="A660">
        <v>28</v>
      </c>
      <c r="B660" t="s">
        <v>64</v>
      </c>
      <c r="C660" t="s">
        <v>74</v>
      </c>
      <c r="D660" t="s">
        <v>444</v>
      </c>
      <c r="E660">
        <v>9300000</v>
      </c>
      <c r="F660">
        <v>9606025.0299999993</v>
      </c>
      <c r="G660">
        <v>1</v>
      </c>
    </row>
    <row r="661" spans="1:8" x14ac:dyDescent="0.25">
      <c r="A661">
        <v>93</v>
      </c>
      <c r="B661" t="s">
        <v>64</v>
      </c>
      <c r="C661" t="s">
        <v>74</v>
      </c>
      <c r="D661" t="s">
        <v>444</v>
      </c>
      <c r="E661">
        <v>9300000</v>
      </c>
      <c r="F661">
        <v>9560000</v>
      </c>
      <c r="G661">
        <v>1</v>
      </c>
    </row>
    <row r="662" spans="1:8" x14ac:dyDescent="0.25">
      <c r="A662">
        <v>88</v>
      </c>
      <c r="B662" t="s">
        <v>64</v>
      </c>
      <c r="C662" t="s">
        <v>74</v>
      </c>
      <c r="D662" t="s">
        <v>444</v>
      </c>
      <c r="E662">
        <v>9300000</v>
      </c>
      <c r="F662">
        <v>9620978.5999999996</v>
      </c>
      <c r="G662">
        <v>1</v>
      </c>
    </row>
    <row r="663" spans="1:8" x14ac:dyDescent="0.25">
      <c r="A663">
        <v>4</v>
      </c>
      <c r="B663" t="s">
        <v>84</v>
      </c>
      <c r="C663" t="s">
        <v>438</v>
      </c>
      <c r="D663" t="s">
        <v>445</v>
      </c>
      <c r="E663">
        <v>7734666.6666666698</v>
      </c>
      <c r="F663">
        <v>11083333.3333333</v>
      </c>
      <c r="G663">
        <v>3</v>
      </c>
    </row>
    <row r="664" spans="1:8" x14ac:dyDescent="0.25">
      <c r="A664">
        <v>4</v>
      </c>
      <c r="B664" t="s">
        <v>84</v>
      </c>
      <c r="C664" t="s">
        <v>438</v>
      </c>
      <c r="D664" t="s">
        <v>445</v>
      </c>
      <c r="E664">
        <v>10694333.3333333</v>
      </c>
      <c r="F664">
        <v>11150000</v>
      </c>
      <c r="G664">
        <v>3</v>
      </c>
    </row>
    <row r="665" spans="1:8" x14ac:dyDescent="0.25">
      <c r="A665">
        <v>4</v>
      </c>
      <c r="B665" t="s">
        <v>84</v>
      </c>
      <c r="C665" t="s">
        <v>90</v>
      </c>
      <c r="D665" t="s">
        <v>446</v>
      </c>
      <c r="E665">
        <v>9300000</v>
      </c>
      <c r="F665">
        <v>9600000</v>
      </c>
      <c r="G665">
        <v>2</v>
      </c>
    </row>
    <row r="666" spans="1:8" x14ac:dyDescent="0.25">
      <c r="A666">
        <v>93</v>
      </c>
      <c r="B666" t="s">
        <v>84</v>
      </c>
      <c r="C666" t="s">
        <v>90</v>
      </c>
      <c r="D666" t="s">
        <v>446</v>
      </c>
      <c r="E666">
        <v>9217500</v>
      </c>
      <c r="F666">
        <v>14006198.955</v>
      </c>
      <c r="G666">
        <v>2</v>
      </c>
    </row>
    <row r="667" spans="1:8" x14ac:dyDescent="0.25">
      <c r="A667">
        <v>4</v>
      </c>
      <c r="B667" t="s">
        <v>86</v>
      </c>
      <c r="C667" t="s">
        <v>88</v>
      </c>
      <c r="D667" t="s">
        <v>447</v>
      </c>
      <c r="E667">
        <v>9227000</v>
      </c>
      <c r="F667">
        <v>9600000.2699999996</v>
      </c>
      <c r="G667">
        <v>1</v>
      </c>
    </row>
    <row r="668" spans="1:8" x14ac:dyDescent="0.25">
      <c r="A668">
        <v>14</v>
      </c>
      <c r="B668" t="s">
        <v>86</v>
      </c>
      <c r="C668" t="s">
        <v>88</v>
      </c>
      <c r="D668" t="s">
        <v>447</v>
      </c>
      <c r="E668">
        <v>19133070.440000001</v>
      </c>
      <c r="F668">
        <v>19133070.440000001</v>
      </c>
      <c r="H668">
        <v>1</v>
      </c>
    </row>
    <row r="669" spans="1:8" x14ac:dyDescent="0.25">
      <c r="A669">
        <v>32</v>
      </c>
      <c r="B669" t="s">
        <v>86</v>
      </c>
      <c r="C669" t="s">
        <v>88</v>
      </c>
      <c r="D669" t="s">
        <v>447</v>
      </c>
      <c r="E669">
        <v>20905005.147045501</v>
      </c>
      <c r="F669">
        <v>20905005.147045501</v>
      </c>
      <c r="H669">
        <v>44</v>
      </c>
    </row>
    <row r="670" spans="1:8" x14ac:dyDescent="0.25">
      <c r="A670">
        <v>93</v>
      </c>
      <c r="B670" t="s">
        <v>63</v>
      </c>
      <c r="C670" t="s">
        <v>294</v>
      </c>
      <c r="D670" t="s">
        <v>447</v>
      </c>
      <c r="E670">
        <v>9280000</v>
      </c>
      <c r="F670">
        <v>9600000</v>
      </c>
      <c r="G670">
        <v>2</v>
      </c>
    </row>
    <row r="671" spans="1:8" x14ac:dyDescent="0.25">
      <c r="A671">
        <v>4</v>
      </c>
      <c r="B671" t="s">
        <v>86</v>
      </c>
      <c r="C671" t="s">
        <v>275</v>
      </c>
      <c r="D671" t="s">
        <v>275</v>
      </c>
      <c r="E671">
        <v>9280000</v>
      </c>
      <c r="F671">
        <v>9600000</v>
      </c>
      <c r="G671">
        <v>1</v>
      </c>
    </row>
    <row r="672" spans="1:8" x14ac:dyDescent="0.25">
      <c r="A672">
        <v>4</v>
      </c>
      <c r="B672" t="s">
        <v>86</v>
      </c>
      <c r="C672" t="s">
        <v>275</v>
      </c>
      <c r="D672" t="s">
        <v>275</v>
      </c>
      <c r="E672">
        <v>9300000</v>
      </c>
      <c r="F672">
        <v>9600000</v>
      </c>
      <c r="G672">
        <v>2</v>
      </c>
    </row>
    <row r="673" spans="1:8" x14ac:dyDescent="0.25">
      <c r="A673">
        <v>4</v>
      </c>
      <c r="B673" t="s">
        <v>86</v>
      </c>
      <c r="C673" t="s">
        <v>275</v>
      </c>
      <c r="D673" t="s">
        <v>275</v>
      </c>
      <c r="E673">
        <v>18354990.5</v>
      </c>
      <c r="F673">
        <v>18354990.5</v>
      </c>
      <c r="H673">
        <v>1</v>
      </c>
    </row>
    <row r="674" spans="1:8" x14ac:dyDescent="0.25">
      <c r="A674">
        <v>101</v>
      </c>
      <c r="B674" t="s">
        <v>86</v>
      </c>
      <c r="C674" t="s">
        <v>275</v>
      </c>
      <c r="D674" t="s">
        <v>275</v>
      </c>
      <c r="E674">
        <v>9300000</v>
      </c>
      <c r="F674">
        <v>9542000</v>
      </c>
      <c r="G674">
        <v>1</v>
      </c>
    </row>
    <row r="675" spans="1:8" x14ac:dyDescent="0.25">
      <c r="A675">
        <v>121</v>
      </c>
      <c r="B675" t="s">
        <v>86</v>
      </c>
      <c r="C675" t="s">
        <v>275</v>
      </c>
      <c r="D675" t="s">
        <v>275</v>
      </c>
      <c r="E675">
        <v>9293000</v>
      </c>
      <c r="F675">
        <v>9645157.5</v>
      </c>
      <c r="G675">
        <v>1</v>
      </c>
    </row>
    <row r="676" spans="1:8" x14ac:dyDescent="0.25">
      <c r="A676">
        <v>4</v>
      </c>
      <c r="B676" t="s">
        <v>11</v>
      </c>
      <c r="C676" t="s">
        <v>11</v>
      </c>
      <c r="D676" t="s">
        <v>87</v>
      </c>
      <c r="E676">
        <v>9293000</v>
      </c>
      <c r="F676">
        <v>9640000</v>
      </c>
      <c r="G676">
        <v>1</v>
      </c>
    </row>
    <row r="677" spans="1:8" x14ac:dyDescent="0.25">
      <c r="A677">
        <v>28</v>
      </c>
      <c r="B677" t="s">
        <v>11</v>
      </c>
      <c r="C677" t="s">
        <v>11</v>
      </c>
      <c r="D677" t="s">
        <v>87</v>
      </c>
      <c r="E677">
        <v>9300000</v>
      </c>
      <c r="F677">
        <v>9571842.5299999993</v>
      </c>
      <c r="G677">
        <v>1</v>
      </c>
    </row>
    <row r="678" spans="1:8" x14ac:dyDescent="0.25">
      <c r="A678">
        <v>116</v>
      </c>
      <c r="B678" t="s">
        <v>11</v>
      </c>
      <c r="C678" t="s">
        <v>11</v>
      </c>
      <c r="D678" t="s">
        <v>87</v>
      </c>
      <c r="E678">
        <v>15022208.34</v>
      </c>
      <c r="F678">
        <v>15160297.630000001</v>
      </c>
      <c r="H678">
        <v>1</v>
      </c>
    </row>
    <row r="679" spans="1:8" x14ac:dyDescent="0.25">
      <c r="A679">
        <v>88</v>
      </c>
      <c r="B679" t="s">
        <v>64</v>
      </c>
      <c r="C679" t="s">
        <v>388</v>
      </c>
      <c r="D679" t="s">
        <v>449</v>
      </c>
      <c r="E679">
        <v>9300000</v>
      </c>
      <c r="F679">
        <v>9620978.5999999996</v>
      </c>
      <c r="G679">
        <v>1</v>
      </c>
    </row>
    <row r="680" spans="1:8" x14ac:dyDescent="0.25">
      <c r="A680">
        <v>4</v>
      </c>
      <c r="B680" t="s">
        <v>63</v>
      </c>
      <c r="C680" t="s">
        <v>73</v>
      </c>
      <c r="D680" t="s">
        <v>450</v>
      </c>
      <c r="E680">
        <v>4650000</v>
      </c>
      <c r="F680">
        <v>9600000</v>
      </c>
      <c r="G680">
        <v>2</v>
      </c>
    </row>
    <row r="681" spans="1:8" x14ac:dyDescent="0.25">
      <c r="A681">
        <v>28</v>
      </c>
      <c r="B681" t="s">
        <v>63</v>
      </c>
      <c r="C681" t="s">
        <v>73</v>
      </c>
      <c r="D681" t="s">
        <v>450</v>
      </c>
      <c r="E681">
        <v>9300000</v>
      </c>
      <c r="F681">
        <v>9606025.0299999993</v>
      </c>
      <c r="G681">
        <v>1</v>
      </c>
    </row>
    <row r="682" spans="1:8" x14ac:dyDescent="0.25">
      <c r="A682">
        <v>93</v>
      </c>
      <c r="B682" t="s">
        <v>63</v>
      </c>
      <c r="C682" t="s">
        <v>73</v>
      </c>
      <c r="D682" t="s">
        <v>450</v>
      </c>
      <c r="E682">
        <v>9300000</v>
      </c>
      <c r="F682">
        <v>9750000</v>
      </c>
      <c r="G682">
        <v>1</v>
      </c>
    </row>
    <row r="683" spans="1:8" x14ac:dyDescent="0.25">
      <c r="A683">
        <v>32</v>
      </c>
      <c r="B683" t="s">
        <v>84</v>
      </c>
      <c r="C683" t="s">
        <v>341</v>
      </c>
      <c r="D683" t="s">
        <v>451</v>
      </c>
      <c r="E683">
        <v>14827896.67</v>
      </c>
      <c r="F683">
        <v>14827896.67</v>
      </c>
      <c r="H683">
        <v>1</v>
      </c>
    </row>
    <row r="684" spans="1:8" x14ac:dyDescent="0.25">
      <c r="A684">
        <v>27</v>
      </c>
      <c r="B684" t="s">
        <v>11</v>
      </c>
      <c r="C684" t="s">
        <v>358</v>
      </c>
      <c r="D684" t="s">
        <v>452</v>
      </c>
      <c r="E684">
        <v>6524000</v>
      </c>
      <c r="F684">
        <v>72149000</v>
      </c>
      <c r="G684">
        <v>1</v>
      </c>
    </row>
    <row r="685" spans="1:8" x14ac:dyDescent="0.25">
      <c r="A685">
        <v>4</v>
      </c>
      <c r="B685" t="s">
        <v>12</v>
      </c>
      <c r="C685" t="s">
        <v>350</v>
      </c>
      <c r="D685" t="s">
        <v>455</v>
      </c>
      <c r="E685">
        <v>9085000</v>
      </c>
      <c r="F685">
        <v>24442000</v>
      </c>
      <c r="G685">
        <v>1</v>
      </c>
    </row>
    <row r="686" spans="1:8" x14ac:dyDescent="0.25">
      <c r="A686">
        <v>4</v>
      </c>
      <c r="B686" t="s">
        <v>12</v>
      </c>
      <c r="C686" t="s">
        <v>350</v>
      </c>
      <c r="D686" t="s">
        <v>455</v>
      </c>
      <c r="E686">
        <v>8539000</v>
      </c>
      <c r="F686">
        <v>21671000</v>
      </c>
      <c r="G686">
        <v>1</v>
      </c>
    </row>
    <row r="687" spans="1:8" x14ac:dyDescent="0.25">
      <c r="A687">
        <v>93</v>
      </c>
      <c r="B687" t="s">
        <v>11</v>
      </c>
      <c r="C687" t="s">
        <v>367</v>
      </c>
      <c r="D687" t="s">
        <v>456</v>
      </c>
      <c r="E687">
        <v>8035000</v>
      </c>
      <c r="F687">
        <v>20808424.010000002</v>
      </c>
      <c r="G687">
        <v>1</v>
      </c>
    </row>
    <row r="688" spans="1:8" x14ac:dyDescent="0.25">
      <c r="A688">
        <v>14</v>
      </c>
      <c r="B688" t="s">
        <v>64</v>
      </c>
      <c r="C688" t="s">
        <v>64</v>
      </c>
      <c r="D688" t="s">
        <v>457</v>
      </c>
      <c r="E688">
        <v>25291303.719999999</v>
      </c>
      <c r="F688">
        <v>25497576.75</v>
      </c>
      <c r="H688">
        <v>1</v>
      </c>
    </row>
    <row r="689" spans="1:8" x14ac:dyDescent="0.25">
      <c r="A689">
        <v>93</v>
      </c>
      <c r="B689" t="s">
        <v>64</v>
      </c>
      <c r="C689" t="s">
        <v>64</v>
      </c>
      <c r="D689" t="s">
        <v>457</v>
      </c>
      <c r="E689">
        <v>27288674.93</v>
      </c>
      <c r="F689">
        <v>27288674.93</v>
      </c>
      <c r="H689">
        <v>1</v>
      </c>
    </row>
    <row r="690" spans="1:8" x14ac:dyDescent="0.25">
      <c r="A690">
        <v>93</v>
      </c>
      <c r="B690" t="s">
        <v>64</v>
      </c>
      <c r="C690" t="s">
        <v>64</v>
      </c>
      <c r="D690" t="s">
        <v>457</v>
      </c>
      <c r="E690">
        <v>24523337.719999999</v>
      </c>
      <c r="F690">
        <v>24800022.09</v>
      </c>
      <c r="H690">
        <v>1</v>
      </c>
    </row>
    <row r="691" spans="1:8" x14ac:dyDescent="0.25">
      <c r="A691">
        <v>28</v>
      </c>
      <c r="B691" t="s">
        <v>64</v>
      </c>
      <c r="C691" t="s">
        <v>64</v>
      </c>
      <c r="D691" t="s">
        <v>458</v>
      </c>
      <c r="E691">
        <v>17708669.710999999</v>
      </c>
      <c r="F691">
        <v>17708669.710999999</v>
      </c>
      <c r="H691">
        <v>10</v>
      </c>
    </row>
    <row r="692" spans="1:8" x14ac:dyDescent="0.25">
      <c r="A692">
        <v>87</v>
      </c>
      <c r="B692" t="s">
        <v>64</v>
      </c>
      <c r="C692" t="s">
        <v>64</v>
      </c>
      <c r="D692" t="s">
        <v>458</v>
      </c>
      <c r="E692">
        <v>18717388.530000001</v>
      </c>
      <c r="F692">
        <v>18717388.530000001</v>
      </c>
      <c r="H692">
        <v>12</v>
      </c>
    </row>
    <row r="693" spans="1:8" x14ac:dyDescent="0.25">
      <c r="A693">
        <v>93</v>
      </c>
      <c r="B693" t="s">
        <v>64</v>
      </c>
      <c r="C693" t="s">
        <v>64</v>
      </c>
      <c r="D693" t="s">
        <v>458</v>
      </c>
      <c r="E693">
        <v>16511422.460000001</v>
      </c>
      <c r="F693">
        <v>16511422.460000001</v>
      </c>
      <c r="H693">
        <v>1</v>
      </c>
    </row>
    <row r="694" spans="1:8" x14ac:dyDescent="0.25">
      <c r="A694">
        <v>27</v>
      </c>
      <c r="B694" t="s">
        <v>84</v>
      </c>
      <c r="C694" t="s">
        <v>77</v>
      </c>
      <c r="D694" t="s">
        <v>463</v>
      </c>
      <c r="E694">
        <v>8959000</v>
      </c>
      <c r="F694">
        <v>50958000</v>
      </c>
      <c r="G694">
        <v>1</v>
      </c>
    </row>
    <row r="695" spans="1:8" x14ac:dyDescent="0.25">
      <c r="A695">
        <v>32</v>
      </c>
      <c r="B695" t="s">
        <v>64</v>
      </c>
      <c r="C695" t="s">
        <v>64</v>
      </c>
      <c r="D695" t="s">
        <v>464</v>
      </c>
      <c r="E695">
        <v>22034439.870000001</v>
      </c>
      <c r="F695">
        <v>22078639.859999999</v>
      </c>
      <c r="H695">
        <v>1</v>
      </c>
    </row>
    <row r="696" spans="1:8" x14ac:dyDescent="0.25">
      <c r="A696">
        <v>117</v>
      </c>
      <c r="B696" t="s">
        <v>64</v>
      </c>
      <c r="C696" t="s">
        <v>64</v>
      </c>
      <c r="D696" t="s">
        <v>464</v>
      </c>
      <c r="E696">
        <v>9300000</v>
      </c>
      <c r="F696">
        <v>9511293.75</v>
      </c>
      <c r="G696">
        <v>1</v>
      </c>
    </row>
    <row r="697" spans="1:8" x14ac:dyDescent="0.25">
      <c r="A697">
        <v>108</v>
      </c>
      <c r="B697" t="s">
        <v>64</v>
      </c>
      <c r="C697" t="s">
        <v>64</v>
      </c>
      <c r="D697" t="s">
        <v>464</v>
      </c>
      <c r="E697">
        <v>7238000</v>
      </c>
      <c r="F697">
        <v>12365191.16</v>
      </c>
      <c r="G697">
        <v>1</v>
      </c>
    </row>
    <row r="698" spans="1:8" x14ac:dyDescent="0.25">
      <c r="A698">
        <v>32</v>
      </c>
      <c r="B698" t="s">
        <v>11</v>
      </c>
      <c r="C698" t="s">
        <v>85</v>
      </c>
      <c r="D698" t="s">
        <v>466</v>
      </c>
      <c r="E698">
        <v>9300000</v>
      </c>
      <c r="F698">
        <v>15344425.26</v>
      </c>
      <c r="G698">
        <v>1</v>
      </c>
    </row>
    <row r="699" spans="1:8" x14ac:dyDescent="0.25">
      <c r="A699">
        <v>105</v>
      </c>
      <c r="B699" t="s">
        <v>11</v>
      </c>
      <c r="C699" t="s">
        <v>85</v>
      </c>
      <c r="D699" t="s">
        <v>466</v>
      </c>
      <c r="E699">
        <v>9286000</v>
      </c>
      <c r="F699">
        <v>9599973.5399999991</v>
      </c>
      <c r="G699">
        <v>1</v>
      </c>
    </row>
    <row r="700" spans="1:8" x14ac:dyDescent="0.25">
      <c r="A700">
        <v>92</v>
      </c>
      <c r="B700" t="s">
        <v>84</v>
      </c>
      <c r="C700" t="s">
        <v>332</v>
      </c>
      <c r="D700" t="s">
        <v>466</v>
      </c>
      <c r="E700">
        <v>9300000</v>
      </c>
      <c r="F700">
        <v>9523000</v>
      </c>
      <c r="G700">
        <v>1</v>
      </c>
    </row>
    <row r="701" spans="1:8" x14ac:dyDescent="0.25">
      <c r="A701">
        <v>93</v>
      </c>
      <c r="B701" t="s">
        <v>12</v>
      </c>
      <c r="C701" t="s">
        <v>350</v>
      </c>
      <c r="D701" t="s">
        <v>467</v>
      </c>
      <c r="E701">
        <v>32389845.559999999</v>
      </c>
      <c r="F701">
        <v>32779691.129999999</v>
      </c>
      <c r="H701">
        <v>1</v>
      </c>
    </row>
    <row r="702" spans="1:8" x14ac:dyDescent="0.25">
      <c r="A702">
        <v>117</v>
      </c>
      <c r="B702" t="s">
        <v>63</v>
      </c>
      <c r="C702" t="s">
        <v>357</v>
      </c>
      <c r="D702" t="s">
        <v>468</v>
      </c>
      <c r="E702">
        <v>7196000</v>
      </c>
      <c r="F702">
        <v>9511293.75</v>
      </c>
      <c r="G702">
        <v>1</v>
      </c>
    </row>
    <row r="703" spans="1:8" x14ac:dyDescent="0.25">
      <c r="A703">
        <v>121</v>
      </c>
      <c r="B703" t="s">
        <v>63</v>
      </c>
      <c r="C703" t="s">
        <v>357</v>
      </c>
      <c r="D703" t="s">
        <v>468</v>
      </c>
      <c r="E703">
        <v>9300000</v>
      </c>
      <c r="F703">
        <v>9645157.5</v>
      </c>
      <c r="G703">
        <v>1</v>
      </c>
    </row>
    <row r="704" spans="1:8" x14ac:dyDescent="0.25">
      <c r="A704">
        <v>4</v>
      </c>
      <c r="B704" t="s">
        <v>84</v>
      </c>
      <c r="C704" t="s">
        <v>90</v>
      </c>
      <c r="D704" t="s">
        <v>469</v>
      </c>
      <c r="E704">
        <v>9300000</v>
      </c>
      <c r="F704">
        <v>9600000</v>
      </c>
      <c r="G704">
        <v>1</v>
      </c>
    </row>
    <row r="705" spans="1:8" x14ac:dyDescent="0.25">
      <c r="A705">
        <v>93</v>
      </c>
      <c r="B705" t="s">
        <v>84</v>
      </c>
      <c r="C705" t="s">
        <v>90</v>
      </c>
      <c r="D705" t="s">
        <v>469</v>
      </c>
      <c r="E705">
        <v>9300000</v>
      </c>
      <c r="F705">
        <v>9500000</v>
      </c>
      <c r="G705">
        <v>1</v>
      </c>
    </row>
    <row r="706" spans="1:8" x14ac:dyDescent="0.25">
      <c r="A706">
        <v>28</v>
      </c>
      <c r="B706" t="s">
        <v>64</v>
      </c>
      <c r="C706" t="s">
        <v>74</v>
      </c>
      <c r="D706" t="s">
        <v>470</v>
      </c>
      <c r="E706">
        <v>9300000</v>
      </c>
      <c r="F706">
        <v>9571842.5299999993</v>
      </c>
      <c r="G706">
        <v>1</v>
      </c>
    </row>
    <row r="707" spans="1:8" x14ac:dyDescent="0.25">
      <c r="A707">
        <v>93</v>
      </c>
      <c r="B707" t="s">
        <v>64</v>
      </c>
      <c r="C707" t="s">
        <v>74</v>
      </c>
      <c r="D707" t="s">
        <v>470</v>
      </c>
      <c r="E707">
        <v>7909000</v>
      </c>
      <c r="F707">
        <v>22200000</v>
      </c>
      <c r="G707">
        <v>1</v>
      </c>
    </row>
    <row r="708" spans="1:8" x14ac:dyDescent="0.25">
      <c r="A708">
        <v>93</v>
      </c>
      <c r="B708" t="s">
        <v>64</v>
      </c>
      <c r="C708" t="s">
        <v>74</v>
      </c>
      <c r="D708" t="s">
        <v>470</v>
      </c>
      <c r="E708">
        <v>9300000</v>
      </c>
      <c r="F708">
        <v>9550000</v>
      </c>
      <c r="G708">
        <v>1</v>
      </c>
    </row>
    <row r="709" spans="1:8" x14ac:dyDescent="0.25">
      <c r="A709">
        <v>32</v>
      </c>
      <c r="B709" t="s">
        <v>64</v>
      </c>
      <c r="C709" t="s">
        <v>74</v>
      </c>
      <c r="D709" t="s">
        <v>470</v>
      </c>
      <c r="E709">
        <v>19695488.774078902</v>
      </c>
      <c r="F709">
        <v>19695488.774078902</v>
      </c>
      <c r="H709">
        <v>76</v>
      </c>
    </row>
    <row r="710" spans="1:8" x14ac:dyDescent="0.25">
      <c r="A710">
        <v>105</v>
      </c>
      <c r="B710" t="s">
        <v>64</v>
      </c>
      <c r="C710" t="s">
        <v>74</v>
      </c>
      <c r="D710" t="s">
        <v>470</v>
      </c>
      <c r="E710">
        <v>14338787.18</v>
      </c>
      <c r="F710">
        <v>14338787.18</v>
      </c>
      <c r="H710">
        <v>1</v>
      </c>
    </row>
    <row r="711" spans="1:8" x14ac:dyDescent="0.25">
      <c r="A711">
        <v>87</v>
      </c>
      <c r="B711" t="s">
        <v>64</v>
      </c>
      <c r="C711" t="s">
        <v>64</v>
      </c>
      <c r="D711" t="s">
        <v>64</v>
      </c>
      <c r="E711">
        <v>17845505.661249999</v>
      </c>
      <c r="F711">
        <v>17860898.473749999</v>
      </c>
      <c r="H711">
        <v>8</v>
      </c>
    </row>
    <row r="712" spans="1:8" x14ac:dyDescent="0.25">
      <c r="A712">
        <v>93</v>
      </c>
      <c r="B712" t="s">
        <v>64</v>
      </c>
      <c r="C712" t="s">
        <v>64</v>
      </c>
      <c r="D712" t="s">
        <v>64</v>
      </c>
      <c r="E712">
        <v>9300000</v>
      </c>
      <c r="F712">
        <v>9550000</v>
      </c>
      <c r="G712">
        <v>1</v>
      </c>
    </row>
    <row r="713" spans="1:8" x14ac:dyDescent="0.25">
      <c r="A713">
        <v>93</v>
      </c>
      <c r="B713" t="s">
        <v>64</v>
      </c>
      <c r="C713" t="s">
        <v>345</v>
      </c>
      <c r="D713" t="s">
        <v>471</v>
      </c>
      <c r="E713">
        <v>8329000</v>
      </c>
      <c r="F713">
        <v>13289235.460000001</v>
      </c>
      <c r="G713">
        <v>1</v>
      </c>
    </row>
    <row r="714" spans="1:8" x14ac:dyDescent="0.25">
      <c r="A714">
        <v>116</v>
      </c>
      <c r="B714" t="s">
        <v>64</v>
      </c>
      <c r="C714" t="s">
        <v>345</v>
      </c>
      <c r="D714" t="s">
        <v>471</v>
      </c>
      <c r="E714">
        <v>22245161.579999998</v>
      </c>
      <c r="F714">
        <v>22350230.829999998</v>
      </c>
      <c r="H714">
        <v>1</v>
      </c>
    </row>
    <row r="715" spans="1:8" x14ac:dyDescent="0.25">
      <c r="A715">
        <v>117</v>
      </c>
      <c r="B715" t="s">
        <v>64</v>
      </c>
      <c r="C715" t="s">
        <v>345</v>
      </c>
      <c r="D715" t="s">
        <v>471</v>
      </c>
      <c r="E715">
        <v>9300000</v>
      </c>
      <c r="F715">
        <v>9511000</v>
      </c>
      <c r="G715">
        <v>2</v>
      </c>
    </row>
    <row r="716" spans="1:8" x14ac:dyDescent="0.25">
      <c r="A716">
        <v>4</v>
      </c>
      <c r="B716" t="s">
        <v>11</v>
      </c>
      <c r="C716" t="s">
        <v>278</v>
      </c>
      <c r="D716" t="s">
        <v>472</v>
      </c>
      <c r="E716">
        <v>8982500</v>
      </c>
      <c r="F716">
        <v>9550000</v>
      </c>
      <c r="G716">
        <v>2</v>
      </c>
    </row>
    <row r="717" spans="1:8" x14ac:dyDescent="0.25">
      <c r="A717">
        <v>4</v>
      </c>
      <c r="B717" t="s">
        <v>11</v>
      </c>
      <c r="C717" t="s">
        <v>278</v>
      </c>
      <c r="D717" t="s">
        <v>472</v>
      </c>
      <c r="E717">
        <v>9127000</v>
      </c>
      <c r="F717">
        <v>9600000</v>
      </c>
      <c r="G717">
        <v>1</v>
      </c>
    </row>
    <row r="718" spans="1:8" x14ac:dyDescent="0.25">
      <c r="A718">
        <v>28</v>
      </c>
      <c r="B718" t="s">
        <v>11</v>
      </c>
      <c r="C718" t="s">
        <v>278</v>
      </c>
      <c r="D718" t="s">
        <v>472</v>
      </c>
      <c r="E718">
        <v>8665000</v>
      </c>
      <c r="F718">
        <v>9598849.5299999993</v>
      </c>
      <c r="G718">
        <v>1</v>
      </c>
    </row>
    <row r="719" spans="1:8" x14ac:dyDescent="0.25">
      <c r="A719">
        <v>105</v>
      </c>
      <c r="B719" t="s">
        <v>11</v>
      </c>
      <c r="C719" t="s">
        <v>278</v>
      </c>
      <c r="D719" t="s">
        <v>472</v>
      </c>
      <c r="E719">
        <v>9296500</v>
      </c>
      <c r="F719">
        <v>9599973.5399999991</v>
      </c>
      <c r="G719">
        <v>2</v>
      </c>
    </row>
    <row r="720" spans="1:8" x14ac:dyDescent="0.25">
      <c r="A720">
        <v>4</v>
      </c>
      <c r="B720" t="s">
        <v>64</v>
      </c>
      <c r="C720" t="s">
        <v>388</v>
      </c>
      <c r="D720" t="s">
        <v>388</v>
      </c>
      <c r="E720">
        <v>10836666.6666667</v>
      </c>
      <c r="F720">
        <v>11050000</v>
      </c>
      <c r="G720">
        <v>3</v>
      </c>
    </row>
    <row r="721" spans="1:8" x14ac:dyDescent="0.25">
      <c r="A721">
        <v>4</v>
      </c>
      <c r="B721" t="s">
        <v>64</v>
      </c>
      <c r="C721" t="s">
        <v>388</v>
      </c>
      <c r="D721" t="s">
        <v>388</v>
      </c>
      <c r="E721">
        <v>9200750</v>
      </c>
      <c r="F721">
        <v>9612500</v>
      </c>
      <c r="G721">
        <v>4</v>
      </c>
    </row>
    <row r="722" spans="1:8" x14ac:dyDescent="0.25">
      <c r="A722">
        <v>88</v>
      </c>
      <c r="B722" t="s">
        <v>64</v>
      </c>
      <c r="C722" t="s">
        <v>388</v>
      </c>
      <c r="D722" t="s">
        <v>388</v>
      </c>
      <c r="E722">
        <v>9260000</v>
      </c>
      <c r="F722">
        <v>9676888.1999999993</v>
      </c>
      <c r="G722">
        <v>2</v>
      </c>
    </row>
    <row r="723" spans="1:8" x14ac:dyDescent="0.25">
      <c r="A723">
        <v>28</v>
      </c>
      <c r="B723" t="s">
        <v>63</v>
      </c>
      <c r="C723" t="s">
        <v>359</v>
      </c>
      <c r="D723" t="s">
        <v>473</v>
      </c>
      <c r="E723">
        <v>9300000</v>
      </c>
      <c r="F723">
        <v>9606025.0299999993</v>
      </c>
      <c r="G723">
        <v>2</v>
      </c>
    </row>
    <row r="724" spans="1:8" x14ac:dyDescent="0.25">
      <c r="A724">
        <v>32</v>
      </c>
      <c r="B724" t="s">
        <v>63</v>
      </c>
      <c r="C724" t="s">
        <v>359</v>
      </c>
      <c r="D724" t="s">
        <v>473</v>
      </c>
      <c r="E724">
        <v>7364000</v>
      </c>
      <c r="F724">
        <v>15338153.99</v>
      </c>
      <c r="G724">
        <v>1</v>
      </c>
    </row>
    <row r="725" spans="1:8" x14ac:dyDescent="0.25">
      <c r="A725">
        <v>105</v>
      </c>
      <c r="B725" t="s">
        <v>63</v>
      </c>
      <c r="C725" t="s">
        <v>359</v>
      </c>
      <c r="D725" t="s">
        <v>473</v>
      </c>
      <c r="E725">
        <v>9300000</v>
      </c>
      <c r="F725">
        <v>9599973.5399999991</v>
      </c>
      <c r="G725">
        <v>1</v>
      </c>
    </row>
    <row r="726" spans="1:8" x14ac:dyDescent="0.25">
      <c r="A726">
        <v>4</v>
      </c>
      <c r="B726" t="s">
        <v>63</v>
      </c>
      <c r="C726" t="s">
        <v>325</v>
      </c>
      <c r="D726" t="s">
        <v>325</v>
      </c>
      <c r="E726">
        <v>9300000</v>
      </c>
      <c r="F726">
        <v>9600000</v>
      </c>
      <c r="G726">
        <v>1</v>
      </c>
    </row>
    <row r="727" spans="1:8" x14ac:dyDescent="0.25">
      <c r="A727">
        <v>28</v>
      </c>
      <c r="B727" t="s">
        <v>63</v>
      </c>
      <c r="C727" t="s">
        <v>325</v>
      </c>
      <c r="D727" t="s">
        <v>325</v>
      </c>
      <c r="E727">
        <v>9300000</v>
      </c>
      <c r="F727">
        <v>9571842.5299999993</v>
      </c>
      <c r="G727">
        <v>1</v>
      </c>
    </row>
    <row r="728" spans="1:8" x14ac:dyDescent="0.25">
      <c r="A728">
        <v>28</v>
      </c>
      <c r="B728" t="s">
        <v>63</v>
      </c>
      <c r="C728" t="s">
        <v>325</v>
      </c>
      <c r="D728" t="s">
        <v>325</v>
      </c>
      <c r="E728">
        <v>9293000</v>
      </c>
      <c r="F728">
        <v>9605945.9299999997</v>
      </c>
      <c r="G728">
        <v>2</v>
      </c>
    </row>
    <row r="729" spans="1:8" x14ac:dyDescent="0.25">
      <c r="A729">
        <v>28</v>
      </c>
      <c r="B729" t="s">
        <v>63</v>
      </c>
      <c r="C729" t="s">
        <v>325</v>
      </c>
      <c r="D729" t="s">
        <v>325</v>
      </c>
      <c r="E729">
        <v>24303845.73</v>
      </c>
      <c r="F729">
        <v>24364273.030000001</v>
      </c>
      <c r="H729">
        <v>1</v>
      </c>
    </row>
    <row r="730" spans="1:8" x14ac:dyDescent="0.25">
      <c r="A730">
        <v>96</v>
      </c>
      <c r="B730" t="s">
        <v>63</v>
      </c>
      <c r="C730" t="s">
        <v>325</v>
      </c>
      <c r="D730" t="s">
        <v>325</v>
      </c>
      <c r="E730">
        <v>9300000</v>
      </c>
      <c r="F730">
        <v>9604557.5099999998</v>
      </c>
      <c r="G730">
        <v>1</v>
      </c>
    </row>
    <row r="731" spans="1:8" x14ac:dyDescent="0.25">
      <c r="A731">
        <v>28</v>
      </c>
      <c r="B731" t="s">
        <v>63</v>
      </c>
      <c r="C731" t="s">
        <v>360</v>
      </c>
      <c r="D731" t="s">
        <v>360</v>
      </c>
      <c r="E731">
        <v>10847666.6666667</v>
      </c>
      <c r="F731">
        <v>11165924.1366667</v>
      </c>
      <c r="G731">
        <v>3</v>
      </c>
    </row>
    <row r="732" spans="1:8" x14ac:dyDescent="0.25">
      <c r="A732">
        <v>93</v>
      </c>
      <c r="B732" t="s">
        <v>63</v>
      </c>
      <c r="C732" t="s">
        <v>360</v>
      </c>
      <c r="D732" t="s">
        <v>360</v>
      </c>
      <c r="E732">
        <v>9234000</v>
      </c>
      <c r="F732">
        <v>9600000</v>
      </c>
      <c r="G732">
        <v>1</v>
      </c>
    </row>
    <row r="733" spans="1:8" x14ac:dyDescent="0.25">
      <c r="A733">
        <v>116</v>
      </c>
      <c r="B733" t="s">
        <v>63</v>
      </c>
      <c r="C733" t="s">
        <v>360</v>
      </c>
      <c r="D733" t="s">
        <v>360</v>
      </c>
      <c r="E733">
        <v>9273000</v>
      </c>
      <c r="F733">
        <v>9466708.0800000001</v>
      </c>
      <c r="G733">
        <v>1</v>
      </c>
    </row>
    <row r="734" spans="1:8" x14ac:dyDescent="0.25">
      <c r="A734">
        <v>32</v>
      </c>
      <c r="B734" t="s">
        <v>63</v>
      </c>
      <c r="C734" t="s">
        <v>360</v>
      </c>
      <c r="D734" t="s">
        <v>360</v>
      </c>
      <c r="E734">
        <v>9290000</v>
      </c>
      <c r="F734">
        <v>13320181.82</v>
      </c>
      <c r="G734">
        <v>2</v>
      </c>
    </row>
    <row r="735" spans="1:8" x14ac:dyDescent="0.25">
      <c r="A735">
        <v>32</v>
      </c>
      <c r="B735" t="s">
        <v>63</v>
      </c>
      <c r="C735" t="s">
        <v>360</v>
      </c>
      <c r="D735" t="s">
        <v>360</v>
      </c>
      <c r="E735">
        <v>9174000</v>
      </c>
      <c r="F735">
        <v>13757545.970000001</v>
      </c>
      <c r="G735">
        <v>2</v>
      </c>
    </row>
    <row r="736" spans="1:8" x14ac:dyDescent="0.25">
      <c r="A736">
        <v>4</v>
      </c>
      <c r="B736" t="s">
        <v>11</v>
      </c>
      <c r="C736" t="s">
        <v>78</v>
      </c>
      <c r="D736" t="s">
        <v>474</v>
      </c>
      <c r="E736">
        <v>9300000</v>
      </c>
      <c r="F736">
        <v>9600000</v>
      </c>
      <c r="G736">
        <v>1</v>
      </c>
    </row>
    <row r="737" spans="1:8" x14ac:dyDescent="0.25">
      <c r="A737">
        <v>4</v>
      </c>
      <c r="B737" t="s">
        <v>11</v>
      </c>
      <c r="C737" t="s">
        <v>78</v>
      </c>
      <c r="D737" t="s">
        <v>474</v>
      </c>
      <c r="E737">
        <v>9195000</v>
      </c>
      <c r="F737">
        <v>9600000</v>
      </c>
      <c r="G737">
        <v>1</v>
      </c>
    </row>
    <row r="738" spans="1:8" x14ac:dyDescent="0.25">
      <c r="A738">
        <v>93</v>
      </c>
      <c r="B738" t="s">
        <v>11</v>
      </c>
      <c r="C738" t="s">
        <v>78</v>
      </c>
      <c r="D738" t="s">
        <v>474</v>
      </c>
      <c r="E738">
        <v>15556615</v>
      </c>
      <c r="F738">
        <v>15714175</v>
      </c>
      <c r="H738">
        <v>1</v>
      </c>
    </row>
    <row r="739" spans="1:8" x14ac:dyDescent="0.25">
      <c r="A739">
        <v>4</v>
      </c>
      <c r="B739" t="s">
        <v>11</v>
      </c>
      <c r="C739" t="s">
        <v>78</v>
      </c>
      <c r="D739" t="s">
        <v>476</v>
      </c>
      <c r="E739">
        <v>9300000</v>
      </c>
      <c r="F739">
        <v>9600000</v>
      </c>
      <c r="G739">
        <v>1</v>
      </c>
    </row>
    <row r="740" spans="1:8" x14ac:dyDescent="0.25">
      <c r="A740">
        <v>4</v>
      </c>
      <c r="B740" t="s">
        <v>11</v>
      </c>
      <c r="C740" t="s">
        <v>385</v>
      </c>
      <c r="D740" t="s">
        <v>477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11</v>
      </c>
      <c r="C741" t="s">
        <v>385</v>
      </c>
      <c r="D741" t="s">
        <v>477</v>
      </c>
      <c r="E741">
        <v>22324838.100000001</v>
      </c>
      <c r="F741">
        <v>22324838.100000001</v>
      </c>
      <c r="H741">
        <v>1</v>
      </c>
    </row>
    <row r="742" spans="1:8" x14ac:dyDescent="0.25">
      <c r="A742">
        <v>93</v>
      </c>
      <c r="B742" t="s">
        <v>11</v>
      </c>
      <c r="C742" t="s">
        <v>385</v>
      </c>
      <c r="D742" t="s">
        <v>477</v>
      </c>
      <c r="E742">
        <v>9286000</v>
      </c>
      <c r="F742">
        <v>15780000</v>
      </c>
      <c r="G742">
        <v>1</v>
      </c>
    </row>
    <row r="743" spans="1:8" x14ac:dyDescent="0.25">
      <c r="A743">
        <v>93</v>
      </c>
      <c r="B743" t="s">
        <v>11</v>
      </c>
      <c r="C743" t="s">
        <v>385</v>
      </c>
      <c r="D743" t="s">
        <v>477</v>
      </c>
      <c r="E743">
        <v>9043000</v>
      </c>
      <c r="F743">
        <v>9650000</v>
      </c>
      <c r="G743">
        <v>1</v>
      </c>
    </row>
    <row r="744" spans="1:8" x14ac:dyDescent="0.25">
      <c r="A744">
        <v>96</v>
      </c>
      <c r="B744" t="s">
        <v>11</v>
      </c>
      <c r="C744" t="s">
        <v>385</v>
      </c>
      <c r="D744" t="s">
        <v>477</v>
      </c>
      <c r="E744">
        <v>9201000</v>
      </c>
      <c r="F744">
        <v>9806929.3000000007</v>
      </c>
      <c r="G744">
        <v>1</v>
      </c>
    </row>
    <row r="745" spans="1:8" x14ac:dyDescent="0.25">
      <c r="A745">
        <v>4</v>
      </c>
      <c r="B745" t="s">
        <v>12</v>
      </c>
      <c r="C745" t="s">
        <v>386</v>
      </c>
      <c r="D745" t="s">
        <v>478</v>
      </c>
      <c r="E745">
        <v>7741000</v>
      </c>
      <c r="F745">
        <v>49700000</v>
      </c>
      <c r="G745">
        <v>1</v>
      </c>
    </row>
    <row r="746" spans="1:8" x14ac:dyDescent="0.25">
      <c r="A746">
        <v>93</v>
      </c>
      <c r="B746" t="s">
        <v>11</v>
      </c>
      <c r="C746" t="s">
        <v>70</v>
      </c>
      <c r="D746" t="s">
        <v>479</v>
      </c>
      <c r="E746">
        <v>8371000</v>
      </c>
      <c r="F746">
        <v>20724581.73</v>
      </c>
      <c r="G746">
        <v>1</v>
      </c>
    </row>
    <row r="747" spans="1:8" x14ac:dyDescent="0.25">
      <c r="A747">
        <v>22</v>
      </c>
      <c r="B747" t="s">
        <v>84</v>
      </c>
      <c r="C747" t="s">
        <v>332</v>
      </c>
      <c r="D747" t="s">
        <v>480</v>
      </c>
      <c r="E747">
        <v>7930500</v>
      </c>
      <c r="F747">
        <v>33380500</v>
      </c>
      <c r="G747">
        <v>2</v>
      </c>
    </row>
    <row r="748" spans="1:8" x14ac:dyDescent="0.25">
      <c r="A748">
        <v>92</v>
      </c>
      <c r="B748" t="s">
        <v>84</v>
      </c>
      <c r="C748" t="s">
        <v>332</v>
      </c>
      <c r="D748" t="s">
        <v>480</v>
      </c>
      <c r="E748">
        <v>10594000</v>
      </c>
      <c r="F748">
        <v>11881500</v>
      </c>
      <c r="G748">
        <v>2</v>
      </c>
    </row>
    <row r="749" spans="1:8" x14ac:dyDescent="0.25">
      <c r="A749">
        <v>92</v>
      </c>
      <c r="B749" t="s">
        <v>84</v>
      </c>
      <c r="C749" t="s">
        <v>332</v>
      </c>
      <c r="D749" t="s">
        <v>480</v>
      </c>
      <c r="E749">
        <v>9101500</v>
      </c>
      <c r="F749">
        <v>17454500</v>
      </c>
      <c r="G749">
        <v>2</v>
      </c>
    </row>
    <row r="750" spans="1:8" x14ac:dyDescent="0.25">
      <c r="A750">
        <v>93</v>
      </c>
      <c r="B750" t="s">
        <v>11</v>
      </c>
      <c r="C750" t="s">
        <v>11</v>
      </c>
      <c r="D750" t="s">
        <v>11</v>
      </c>
      <c r="E750">
        <v>7112000</v>
      </c>
      <c r="F750">
        <v>42550000</v>
      </c>
      <c r="G750">
        <v>1</v>
      </c>
    </row>
    <row r="751" spans="1:8" x14ac:dyDescent="0.25">
      <c r="A751">
        <v>117</v>
      </c>
      <c r="B751" t="s">
        <v>11</v>
      </c>
      <c r="C751" t="s">
        <v>11</v>
      </c>
      <c r="D751" t="s">
        <v>11</v>
      </c>
      <c r="E751">
        <v>9227000</v>
      </c>
      <c r="F751">
        <v>10831924.4</v>
      </c>
      <c r="G751">
        <v>1</v>
      </c>
    </row>
    <row r="752" spans="1:8" x14ac:dyDescent="0.25">
      <c r="A752">
        <v>93</v>
      </c>
      <c r="B752" t="s">
        <v>11</v>
      </c>
      <c r="C752" t="s">
        <v>11</v>
      </c>
      <c r="D752" t="s">
        <v>482</v>
      </c>
      <c r="E752">
        <v>7426500</v>
      </c>
      <c r="F752">
        <v>45450000</v>
      </c>
      <c r="G752">
        <v>2</v>
      </c>
    </row>
    <row r="753" spans="1:8" x14ac:dyDescent="0.25">
      <c r="A753">
        <v>27</v>
      </c>
      <c r="B753" t="s">
        <v>11</v>
      </c>
      <c r="C753" t="s">
        <v>11</v>
      </c>
      <c r="D753" t="s">
        <v>482</v>
      </c>
      <c r="E753">
        <v>8581000</v>
      </c>
      <c r="F753">
        <v>45436000</v>
      </c>
      <c r="G753">
        <v>1</v>
      </c>
    </row>
    <row r="754" spans="1:8" x14ac:dyDescent="0.25">
      <c r="A754">
        <v>93</v>
      </c>
      <c r="B754" t="s">
        <v>63</v>
      </c>
      <c r="C754" t="s">
        <v>344</v>
      </c>
      <c r="D754" t="s">
        <v>344</v>
      </c>
      <c r="E754">
        <v>11621500</v>
      </c>
      <c r="F754">
        <v>16100000</v>
      </c>
      <c r="G754">
        <v>2</v>
      </c>
    </row>
    <row r="755" spans="1:8" x14ac:dyDescent="0.25">
      <c r="A755">
        <v>93</v>
      </c>
      <c r="B755" t="s">
        <v>63</v>
      </c>
      <c r="C755" t="s">
        <v>344</v>
      </c>
      <c r="D755" t="s">
        <v>344</v>
      </c>
      <c r="E755">
        <v>9293000</v>
      </c>
      <c r="F755">
        <v>9600000</v>
      </c>
      <c r="G755">
        <v>1</v>
      </c>
    </row>
    <row r="756" spans="1:8" x14ac:dyDescent="0.25">
      <c r="A756">
        <v>22</v>
      </c>
      <c r="B756" t="s">
        <v>63</v>
      </c>
      <c r="C756" t="s">
        <v>344</v>
      </c>
      <c r="D756" t="s">
        <v>344</v>
      </c>
      <c r="E756">
        <v>8203000</v>
      </c>
      <c r="F756">
        <v>49963002.240000002</v>
      </c>
      <c r="G756">
        <v>1</v>
      </c>
    </row>
    <row r="757" spans="1:8" x14ac:dyDescent="0.25">
      <c r="A757">
        <v>28</v>
      </c>
      <c r="B757" t="s">
        <v>63</v>
      </c>
      <c r="C757" t="s">
        <v>360</v>
      </c>
      <c r="D757" t="s">
        <v>484</v>
      </c>
      <c r="E757">
        <v>9300000</v>
      </c>
      <c r="F757">
        <v>9587840</v>
      </c>
      <c r="G757">
        <v>1</v>
      </c>
    </row>
    <row r="758" spans="1:8" x14ac:dyDescent="0.25">
      <c r="A758">
        <v>28</v>
      </c>
      <c r="B758" t="s">
        <v>63</v>
      </c>
      <c r="C758" t="s">
        <v>360</v>
      </c>
      <c r="D758" t="s">
        <v>484</v>
      </c>
      <c r="E758">
        <v>9286000</v>
      </c>
      <c r="F758">
        <v>9587681.8000000007</v>
      </c>
      <c r="G758">
        <v>1</v>
      </c>
    </row>
    <row r="759" spans="1:8" x14ac:dyDescent="0.25">
      <c r="A759">
        <v>93</v>
      </c>
      <c r="B759" t="s">
        <v>84</v>
      </c>
      <c r="C759" t="s">
        <v>341</v>
      </c>
      <c r="D759" t="s">
        <v>485</v>
      </c>
      <c r="E759">
        <v>8308000</v>
      </c>
      <c r="F759">
        <v>29469841.565000001</v>
      </c>
      <c r="G759">
        <v>2</v>
      </c>
    </row>
    <row r="760" spans="1:8" x14ac:dyDescent="0.25">
      <c r="A760">
        <v>32</v>
      </c>
      <c r="B760" t="s">
        <v>63</v>
      </c>
      <c r="C760" t="s">
        <v>360</v>
      </c>
      <c r="D760" t="s">
        <v>486</v>
      </c>
      <c r="E760">
        <v>9127000</v>
      </c>
      <c r="F760">
        <v>9890291.6500000004</v>
      </c>
      <c r="G760">
        <v>1</v>
      </c>
    </row>
    <row r="761" spans="1:8" x14ac:dyDescent="0.25">
      <c r="A761">
        <v>93</v>
      </c>
      <c r="B761" t="s">
        <v>84</v>
      </c>
      <c r="C761" t="s">
        <v>487</v>
      </c>
      <c r="D761" t="s">
        <v>488</v>
      </c>
      <c r="E761">
        <v>30704666.84</v>
      </c>
      <c r="F761">
        <v>30782963.16</v>
      </c>
      <c r="H761">
        <v>1</v>
      </c>
    </row>
    <row r="762" spans="1:8" x14ac:dyDescent="0.25">
      <c r="A762">
        <v>117</v>
      </c>
      <c r="B762" t="s">
        <v>11</v>
      </c>
      <c r="C762" t="s">
        <v>334</v>
      </c>
      <c r="D762" t="s">
        <v>489</v>
      </c>
      <c r="E762">
        <v>8917000</v>
      </c>
      <c r="F762">
        <v>9511000</v>
      </c>
      <c r="G762">
        <v>1</v>
      </c>
    </row>
    <row r="763" spans="1:8" x14ac:dyDescent="0.25">
      <c r="A763">
        <v>93</v>
      </c>
      <c r="B763" t="s">
        <v>64</v>
      </c>
      <c r="C763" t="s">
        <v>64</v>
      </c>
      <c r="D763" t="s">
        <v>490</v>
      </c>
      <c r="E763">
        <v>9300000</v>
      </c>
      <c r="F763">
        <v>9600004.4000000004</v>
      </c>
      <c r="G763">
        <v>1</v>
      </c>
    </row>
    <row r="764" spans="1:8" x14ac:dyDescent="0.25">
      <c r="A764">
        <v>117</v>
      </c>
      <c r="B764" t="s">
        <v>84</v>
      </c>
      <c r="C764" t="s">
        <v>481</v>
      </c>
      <c r="D764" t="s">
        <v>491</v>
      </c>
      <c r="E764">
        <v>4500500</v>
      </c>
      <c r="F764">
        <v>9511293.75</v>
      </c>
      <c r="G764">
        <v>2</v>
      </c>
    </row>
    <row r="765" spans="1:8" x14ac:dyDescent="0.25">
      <c r="A765">
        <v>101</v>
      </c>
      <c r="B765" t="s">
        <v>84</v>
      </c>
      <c r="C765" t="s">
        <v>438</v>
      </c>
      <c r="D765" t="s">
        <v>492</v>
      </c>
      <c r="E765">
        <v>28087962.77</v>
      </c>
      <c r="F765">
        <v>28415925.539999999</v>
      </c>
      <c r="H765">
        <v>1</v>
      </c>
    </row>
    <row r="766" spans="1:8" x14ac:dyDescent="0.25">
      <c r="A766">
        <v>93</v>
      </c>
      <c r="B766" t="s">
        <v>63</v>
      </c>
      <c r="C766" t="s">
        <v>344</v>
      </c>
      <c r="D766" t="s">
        <v>493</v>
      </c>
      <c r="E766">
        <v>9270000</v>
      </c>
      <c r="F766">
        <v>9520139.6899999995</v>
      </c>
      <c r="G766">
        <v>1</v>
      </c>
    </row>
    <row r="767" spans="1:8" x14ac:dyDescent="0.25">
      <c r="A767">
        <v>108</v>
      </c>
      <c r="B767" t="s">
        <v>12</v>
      </c>
      <c r="C767" t="s">
        <v>351</v>
      </c>
      <c r="D767" t="s">
        <v>493</v>
      </c>
      <c r="E767">
        <v>9300000</v>
      </c>
      <c r="F767">
        <v>9530000</v>
      </c>
      <c r="G767">
        <v>1</v>
      </c>
    </row>
    <row r="768" spans="1:8" x14ac:dyDescent="0.25">
      <c r="A768">
        <v>4</v>
      </c>
      <c r="B768" t="s">
        <v>84</v>
      </c>
      <c r="C768" t="s">
        <v>84</v>
      </c>
      <c r="D768" t="s">
        <v>494</v>
      </c>
      <c r="E768">
        <v>8413000</v>
      </c>
      <c r="F768">
        <v>37813000</v>
      </c>
      <c r="G768">
        <v>1</v>
      </c>
    </row>
    <row r="769" spans="1:8" x14ac:dyDescent="0.25">
      <c r="A769">
        <v>4</v>
      </c>
      <c r="B769" t="s">
        <v>84</v>
      </c>
      <c r="C769" t="s">
        <v>84</v>
      </c>
      <c r="D769" t="s">
        <v>494</v>
      </c>
      <c r="E769">
        <v>9300000</v>
      </c>
      <c r="F769">
        <v>9600000</v>
      </c>
      <c r="G769">
        <v>1</v>
      </c>
    </row>
    <row r="770" spans="1:8" x14ac:dyDescent="0.25">
      <c r="A770">
        <v>93</v>
      </c>
      <c r="B770" t="s">
        <v>63</v>
      </c>
      <c r="C770" t="s">
        <v>294</v>
      </c>
      <c r="D770" t="s">
        <v>495</v>
      </c>
      <c r="E770">
        <v>9260000</v>
      </c>
      <c r="F770">
        <v>9800000</v>
      </c>
      <c r="G770">
        <v>1</v>
      </c>
    </row>
    <row r="771" spans="1:8" x14ac:dyDescent="0.25">
      <c r="A771">
        <v>93</v>
      </c>
      <c r="B771" t="s">
        <v>63</v>
      </c>
      <c r="C771" t="s">
        <v>294</v>
      </c>
      <c r="D771" t="s">
        <v>495</v>
      </c>
      <c r="E771">
        <v>18607268.02</v>
      </c>
      <c r="F771">
        <v>18908536.039999999</v>
      </c>
      <c r="H771">
        <v>1</v>
      </c>
    </row>
    <row r="772" spans="1:8" x14ac:dyDescent="0.25">
      <c r="A772">
        <v>101</v>
      </c>
      <c r="B772" t="s">
        <v>63</v>
      </c>
      <c r="C772" t="s">
        <v>294</v>
      </c>
      <c r="D772" t="s">
        <v>495</v>
      </c>
      <c r="E772">
        <v>9300000</v>
      </c>
      <c r="F772">
        <v>9557000</v>
      </c>
      <c r="G772">
        <v>1</v>
      </c>
    </row>
    <row r="773" spans="1:8" x14ac:dyDescent="0.25">
      <c r="A773">
        <v>4</v>
      </c>
      <c r="B773" t="s">
        <v>86</v>
      </c>
      <c r="C773" t="s">
        <v>271</v>
      </c>
      <c r="D773" t="s">
        <v>496</v>
      </c>
      <c r="E773">
        <v>11625000</v>
      </c>
      <c r="F773">
        <v>11875000</v>
      </c>
      <c r="G773">
        <v>2</v>
      </c>
    </row>
    <row r="774" spans="1:8" x14ac:dyDescent="0.25">
      <c r="A774">
        <v>87</v>
      </c>
      <c r="B774" t="s">
        <v>86</v>
      </c>
      <c r="C774" t="s">
        <v>271</v>
      </c>
      <c r="D774" t="s">
        <v>496</v>
      </c>
      <c r="E774">
        <v>9290000</v>
      </c>
      <c r="F774">
        <v>9606024.2899999991</v>
      </c>
      <c r="G774">
        <v>2</v>
      </c>
    </row>
    <row r="775" spans="1:8" x14ac:dyDescent="0.25">
      <c r="A775">
        <v>4</v>
      </c>
      <c r="B775" t="s">
        <v>63</v>
      </c>
      <c r="C775" t="s">
        <v>325</v>
      </c>
      <c r="D775" t="s">
        <v>497</v>
      </c>
      <c r="E775">
        <v>9300000</v>
      </c>
      <c r="F775">
        <v>9600000</v>
      </c>
      <c r="G775">
        <v>1</v>
      </c>
    </row>
    <row r="776" spans="1:8" x14ac:dyDescent="0.25">
      <c r="A776">
        <v>116</v>
      </c>
      <c r="B776" t="s">
        <v>63</v>
      </c>
      <c r="C776" t="s">
        <v>325</v>
      </c>
      <c r="D776" t="s">
        <v>497</v>
      </c>
      <c r="E776">
        <v>6975000</v>
      </c>
      <c r="F776">
        <v>14200062.119999999</v>
      </c>
      <c r="G776">
        <v>2</v>
      </c>
    </row>
    <row r="777" spans="1:8" x14ac:dyDescent="0.25">
      <c r="A777">
        <v>4</v>
      </c>
      <c r="B777" t="s">
        <v>64</v>
      </c>
      <c r="C777" t="s">
        <v>62</v>
      </c>
      <c r="D777" t="s">
        <v>498</v>
      </c>
      <c r="E777">
        <v>9300000</v>
      </c>
      <c r="F777">
        <v>9600000</v>
      </c>
      <c r="G777">
        <v>1</v>
      </c>
    </row>
    <row r="778" spans="1:8" x14ac:dyDescent="0.25">
      <c r="A778">
        <v>4</v>
      </c>
      <c r="B778" t="s">
        <v>64</v>
      </c>
      <c r="C778" t="s">
        <v>62</v>
      </c>
      <c r="D778" t="s">
        <v>498</v>
      </c>
      <c r="E778">
        <v>9300000</v>
      </c>
      <c r="F778">
        <v>9600000</v>
      </c>
      <c r="G778">
        <v>1</v>
      </c>
    </row>
    <row r="779" spans="1:8" x14ac:dyDescent="0.25">
      <c r="A779">
        <v>28</v>
      </c>
      <c r="B779" t="s">
        <v>64</v>
      </c>
      <c r="C779" t="s">
        <v>62</v>
      </c>
      <c r="D779" t="s">
        <v>498</v>
      </c>
      <c r="E779">
        <v>9300000</v>
      </c>
      <c r="F779">
        <v>9571842.5299999993</v>
      </c>
      <c r="G779">
        <v>1</v>
      </c>
    </row>
    <row r="780" spans="1:8" x14ac:dyDescent="0.25">
      <c r="A780">
        <v>105</v>
      </c>
      <c r="B780" t="s">
        <v>64</v>
      </c>
      <c r="C780" t="s">
        <v>62</v>
      </c>
      <c r="D780" t="s">
        <v>498</v>
      </c>
      <c r="E780">
        <v>9247000</v>
      </c>
      <c r="F780">
        <v>9599973.5399999991</v>
      </c>
      <c r="G780">
        <v>1</v>
      </c>
    </row>
    <row r="781" spans="1:8" x14ac:dyDescent="0.25">
      <c r="A781">
        <v>28</v>
      </c>
      <c r="B781" t="s">
        <v>11</v>
      </c>
      <c r="C781" t="s">
        <v>340</v>
      </c>
      <c r="D781" t="s">
        <v>499</v>
      </c>
      <c r="E781">
        <v>9300000</v>
      </c>
      <c r="F781">
        <v>9606025.0299999993</v>
      </c>
      <c r="G781">
        <v>1</v>
      </c>
    </row>
    <row r="782" spans="1:8" x14ac:dyDescent="0.25">
      <c r="A782">
        <v>28</v>
      </c>
      <c r="B782" t="s">
        <v>63</v>
      </c>
      <c r="C782" t="s">
        <v>73</v>
      </c>
      <c r="D782" t="s">
        <v>500</v>
      </c>
      <c r="E782">
        <v>9300000</v>
      </c>
      <c r="F782">
        <v>9606025.0299999993</v>
      </c>
      <c r="G782">
        <v>1</v>
      </c>
    </row>
    <row r="783" spans="1:8" x14ac:dyDescent="0.25">
      <c r="A783">
        <v>101</v>
      </c>
      <c r="B783" t="s">
        <v>12</v>
      </c>
      <c r="C783" t="s">
        <v>72</v>
      </c>
      <c r="D783" t="s">
        <v>501</v>
      </c>
      <c r="E783">
        <v>9300000</v>
      </c>
      <c r="F783">
        <v>9542000</v>
      </c>
      <c r="G783">
        <v>2</v>
      </c>
    </row>
    <row r="784" spans="1:8" x14ac:dyDescent="0.25">
      <c r="A784">
        <v>22</v>
      </c>
      <c r="B784" t="s">
        <v>12</v>
      </c>
      <c r="C784" t="s">
        <v>72</v>
      </c>
      <c r="D784" t="s">
        <v>501</v>
      </c>
      <c r="E784">
        <v>20105946.640000001</v>
      </c>
      <c r="F784">
        <v>20105946.640000001</v>
      </c>
      <c r="H784">
        <v>2</v>
      </c>
    </row>
    <row r="785" spans="1:8" x14ac:dyDescent="0.25">
      <c r="A785">
        <v>28</v>
      </c>
      <c r="B785" t="s">
        <v>63</v>
      </c>
      <c r="C785" t="s">
        <v>360</v>
      </c>
      <c r="D785" t="s">
        <v>502</v>
      </c>
      <c r="E785">
        <v>9300000</v>
      </c>
      <c r="F785">
        <v>9606025.0299999993</v>
      </c>
      <c r="G785">
        <v>1</v>
      </c>
    </row>
    <row r="786" spans="1:8" x14ac:dyDescent="0.25">
      <c r="A786">
        <v>32</v>
      </c>
      <c r="B786" t="s">
        <v>63</v>
      </c>
      <c r="C786" t="s">
        <v>360</v>
      </c>
      <c r="D786" t="s">
        <v>502</v>
      </c>
      <c r="E786">
        <v>13950000</v>
      </c>
      <c r="F786">
        <v>14362517</v>
      </c>
      <c r="G786">
        <v>1</v>
      </c>
    </row>
    <row r="787" spans="1:8" x14ac:dyDescent="0.25">
      <c r="A787">
        <v>27</v>
      </c>
      <c r="B787" t="s">
        <v>11</v>
      </c>
      <c r="C787" t="s">
        <v>347</v>
      </c>
      <c r="D787" t="s">
        <v>503</v>
      </c>
      <c r="E787">
        <v>7448000</v>
      </c>
      <c r="F787">
        <v>43310000</v>
      </c>
      <c r="G787">
        <v>1</v>
      </c>
    </row>
    <row r="788" spans="1:8" x14ac:dyDescent="0.25">
      <c r="A788">
        <v>4</v>
      </c>
      <c r="B788" t="s">
        <v>63</v>
      </c>
      <c r="C788" t="s">
        <v>276</v>
      </c>
      <c r="D788" t="s">
        <v>504</v>
      </c>
      <c r="E788">
        <v>9286000</v>
      </c>
      <c r="F788">
        <v>9600000</v>
      </c>
      <c r="G788">
        <v>1</v>
      </c>
    </row>
    <row r="789" spans="1:8" x14ac:dyDescent="0.25">
      <c r="A789">
        <v>4</v>
      </c>
      <c r="B789" t="s">
        <v>84</v>
      </c>
      <c r="C789" t="s">
        <v>346</v>
      </c>
      <c r="D789" t="s">
        <v>509</v>
      </c>
      <c r="E789">
        <v>9300000</v>
      </c>
      <c r="F789">
        <v>9600000</v>
      </c>
      <c r="G789">
        <v>1</v>
      </c>
    </row>
    <row r="790" spans="1:8" x14ac:dyDescent="0.25">
      <c r="A790">
        <v>4</v>
      </c>
      <c r="B790" t="s">
        <v>84</v>
      </c>
      <c r="C790" t="s">
        <v>346</v>
      </c>
      <c r="D790" t="s">
        <v>509</v>
      </c>
      <c r="E790">
        <v>9300000</v>
      </c>
      <c r="F790">
        <v>9600000</v>
      </c>
      <c r="G790">
        <v>1</v>
      </c>
    </row>
    <row r="791" spans="1:8" x14ac:dyDescent="0.25">
      <c r="A791">
        <v>4</v>
      </c>
      <c r="B791" t="s">
        <v>84</v>
      </c>
      <c r="C791" t="s">
        <v>438</v>
      </c>
      <c r="D791" t="s">
        <v>510</v>
      </c>
      <c r="E791">
        <v>9293000</v>
      </c>
      <c r="F791">
        <v>9600000</v>
      </c>
      <c r="G791">
        <v>1</v>
      </c>
    </row>
    <row r="792" spans="1:8" x14ac:dyDescent="0.25">
      <c r="A792">
        <v>4</v>
      </c>
      <c r="B792" t="s">
        <v>84</v>
      </c>
      <c r="C792" t="s">
        <v>511</v>
      </c>
      <c r="D792" t="s">
        <v>512</v>
      </c>
      <c r="E792">
        <v>9300000</v>
      </c>
      <c r="F792">
        <v>9600000</v>
      </c>
      <c r="G792">
        <v>1</v>
      </c>
    </row>
    <row r="793" spans="1:8" x14ac:dyDescent="0.25">
      <c r="A793">
        <v>4</v>
      </c>
      <c r="B793" t="s">
        <v>84</v>
      </c>
      <c r="C793" t="s">
        <v>511</v>
      </c>
      <c r="D793" t="s">
        <v>512</v>
      </c>
      <c r="E793">
        <v>24393750</v>
      </c>
      <c r="F793">
        <v>24562500</v>
      </c>
      <c r="H793">
        <v>1</v>
      </c>
    </row>
    <row r="794" spans="1:8" x14ac:dyDescent="0.25">
      <c r="A794">
        <v>4</v>
      </c>
      <c r="B794" t="s">
        <v>84</v>
      </c>
      <c r="C794" t="s">
        <v>339</v>
      </c>
      <c r="D794" t="s">
        <v>513</v>
      </c>
      <c r="E794">
        <v>6975000</v>
      </c>
      <c r="F794">
        <v>11825000</v>
      </c>
      <c r="G794">
        <v>2</v>
      </c>
    </row>
    <row r="795" spans="1:8" x14ac:dyDescent="0.25">
      <c r="A795">
        <v>4</v>
      </c>
      <c r="B795" t="s">
        <v>84</v>
      </c>
      <c r="C795" t="s">
        <v>339</v>
      </c>
      <c r="D795" t="s">
        <v>514</v>
      </c>
      <c r="E795">
        <v>8499500</v>
      </c>
      <c r="F795">
        <v>9600000</v>
      </c>
      <c r="G795">
        <v>2</v>
      </c>
    </row>
    <row r="796" spans="1:8" x14ac:dyDescent="0.25">
      <c r="A796">
        <v>4</v>
      </c>
      <c r="B796" t="s">
        <v>84</v>
      </c>
      <c r="C796" t="s">
        <v>339</v>
      </c>
      <c r="D796" t="s">
        <v>514</v>
      </c>
      <c r="E796">
        <v>9300000</v>
      </c>
      <c r="F796">
        <v>9600000</v>
      </c>
      <c r="G796">
        <v>1</v>
      </c>
    </row>
    <row r="797" spans="1:8" x14ac:dyDescent="0.25">
      <c r="A797">
        <v>4</v>
      </c>
      <c r="B797" t="s">
        <v>11</v>
      </c>
      <c r="C797" t="s">
        <v>358</v>
      </c>
      <c r="D797" t="s">
        <v>358</v>
      </c>
      <c r="E797">
        <v>8623000</v>
      </c>
      <c r="F797">
        <v>9600000</v>
      </c>
      <c r="G797">
        <v>1</v>
      </c>
    </row>
    <row r="798" spans="1:8" x14ac:dyDescent="0.25">
      <c r="A798">
        <v>93</v>
      </c>
      <c r="B798" t="s">
        <v>11</v>
      </c>
      <c r="C798" t="s">
        <v>358</v>
      </c>
      <c r="D798" t="s">
        <v>358</v>
      </c>
      <c r="E798">
        <v>8917000</v>
      </c>
      <c r="F798">
        <v>35000000</v>
      </c>
      <c r="G798">
        <v>1</v>
      </c>
    </row>
    <row r="799" spans="1:8" x14ac:dyDescent="0.25">
      <c r="A799">
        <v>93</v>
      </c>
      <c r="B799" t="s">
        <v>11</v>
      </c>
      <c r="C799" t="s">
        <v>358</v>
      </c>
      <c r="D799" t="s">
        <v>358</v>
      </c>
      <c r="E799">
        <v>8287000</v>
      </c>
      <c r="F799">
        <v>15800000</v>
      </c>
      <c r="G799">
        <v>1</v>
      </c>
    </row>
    <row r="800" spans="1:8" x14ac:dyDescent="0.25">
      <c r="A800">
        <v>117</v>
      </c>
      <c r="B800" t="s">
        <v>11</v>
      </c>
      <c r="C800" t="s">
        <v>358</v>
      </c>
      <c r="D800" t="s">
        <v>358</v>
      </c>
      <c r="E800">
        <v>6944000</v>
      </c>
      <c r="F800">
        <v>9511293.75</v>
      </c>
      <c r="G800">
        <v>1</v>
      </c>
    </row>
    <row r="801" spans="1:8" x14ac:dyDescent="0.25">
      <c r="A801">
        <v>4</v>
      </c>
      <c r="B801" t="s">
        <v>11</v>
      </c>
      <c r="C801" t="s">
        <v>71</v>
      </c>
      <c r="D801" t="s">
        <v>515</v>
      </c>
      <c r="E801">
        <v>9300000</v>
      </c>
      <c r="F801">
        <v>9600000</v>
      </c>
      <c r="G801">
        <v>1</v>
      </c>
    </row>
    <row r="802" spans="1:8" x14ac:dyDescent="0.25">
      <c r="A802">
        <v>4</v>
      </c>
      <c r="B802" t="s">
        <v>11</v>
      </c>
      <c r="C802" t="s">
        <v>71</v>
      </c>
      <c r="D802" t="s">
        <v>515</v>
      </c>
      <c r="E802">
        <v>9275250</v>
      </c>
      <c r="F802">
        <v>9575000</v>
      </c>
      <c r="G802">
        <v>4</v>
      </c>
    </row>
    <row r="803" spans="1:8" x14ac:dyDescent="0.25">
      <c r="A803">
        <v>28</v>
      </c>
      <c r="B803" t="s">
        <v>11</v>
      </c>
      <c r="C803" t="s">
        <v>71</v>
      </c>
      <c r="D803" t="s">
        <v>515</v>
      </c>
      <c r="E803">
        <v>9247000</v>
      </c>
      <c r="F803">
        <v>9587241.0999999996</v>
      </c>
      <c r="G803">
        <v>1</v>
      </c>
    </row>
    <row r="804" spans="1:8" x14ac:dyDescent="0.25">
      <c r="A804">
        <v>105</v>
      </c>
      <c r="B804" t="s">
        <v>11</v>
      </c>
      <c r="C804" t="s">
        <v>71</v>
      </c>
      <c r="D804" t="s">
        <v>515</v>
      </c>
      <c r="E804">
        <v>9300000</v>
      </c>
      <c r="F804">
        <v>9599973.5399999991</v>
      </c>
      <c r="G804">
        <v>1</v>
      </c>
    </row>
    <row r="805" spans="1:8" x14ac:dyDescent="0.25">
      <c r="A805">
        <v>4</v>
      </c>
      <c r="B805" t="s">
        <v>12</v>
      </c>
      <c r="C805" t="s">
        <v>238</v>
      </c>
      <c r="D805" t="s">
        <v>516</v>
      </c>
      <c r="E805">
        <v>9300000</v>
      </c>
      <c r="F805">
        <v>11129653</v>
      </c>
      <c r="G805">
        <v>1</v>
      </c>
    </row>
    <row r="806" spans="1:8" x14ac:dyDescent="0.25">
      <c r="A806">
        <v>96</v>
      </c>
      <c r="B806" t="s">
        <v>12</v>
      </c>
      <c r="C806" t="s">
        <v>238</v>
      </c>
      <c r="D806" t="s">
        <v>516</v>
      </c>
      <c r="E806">
        <v>9300000</v>
      </c>
      <c r="F806">
        <v>9591198.6999999993</v>
      </c>
      <c r="G806">
        <v>1</v>
      </c>
    </row>
    <row r="807" spans="1:8" x14ac:dyDescent="0.25">
      <c r="A807">
        <v>4</v>
      </c>
      <c r="B807" t="s">
        <v>12</v>
      </c>
      <c r="C807" t="s">
        <v>72</v>
      </c>
      <c r="D807" t="s">
        <v>517</v>
      </c>
      <c r="E807">
        <v>7750000</v>
      </c>
      <c r="F807">
        <v>12700000</v>
      </c>
      <c r="G807">
        <v>3</v>
      </c>
    </row>
    <row r="808" spans="1:8" x14ac:dyDescent="0.25">
      <c r="A808">
        <v>93</v>
      </c>
      <c r="B808" t="s">
        <v>12</v>
      </c>
      <c r="C808" t="s">
        <v>72</v>
      </c>
      <c r="D808" t="s">
        <v>517</v>
      </c>
      <c r="E808">
        <v>9267000</v>
      </c>
      <c r="F808">
        <v>9500004.6300000008</v>
      </c>
      <c r="G808">
        <v>1</v>
      </c>
    </row>
    <row r="809" spans="1:8" x14ac:dyDescent="0.25">
      <c r="A809">
        <v>4</v>
      </c>
      <c r="B809" t="s">
        <v>12</v>
      </c>
      <c r="C809" t="s">
        <v>351</v>
      </c>
      <c r="D809" t="s">
        <v>518</v>
      </c>
      <c r="E809">
        <v>9300000</v>
      </c>
      <c r="F809">
        <v>9600000</v>
      </c>
      <c r="G809">
        <v>1</v>
      </c>
    </row>
    <row r="810" spans="1:8" x14ac:dyDescent="0.25">
      <c r="A810">
        <v>87</v>
      </c>
      <c r="B810" t="s">
        <v>12</v>
      </c>
      <c r="C810" t="s">
        <v>351</v>
      </c>
      <c r="D810" t="s">
        <v>518</v>
      </c>
      <c r="E810">
        <v>9286000</v>
      </c>
      <c r="F810">
        <v>9606024.2899999991</v>
      </c>
      <c r="G810">
        <v>1</v>
      </c>
    </row>
    <row r="811" spans="1:8" x14ac:dyDescent="0.25">
      <c r="A811">
        <v>93</v>
      </c>
      <c r="B811" t="s">
        <v>12</v>
      </c>
      <c r="C811" t="s">
        <v>351</v>
      </c>
      <c r="D811" t="s">
        <v>518</v>
      </c>
      <c r="E811">
        <v>6975000</v>
      </c>
      <c r="F811">
        <v>13977045</v>
      </c>
      <c r="G811">
        <v>2</v>
      </c>
    </row>
    <row r="812" spans="1:8" x14ac:dyDescent="0.25">
      <c r="A812">
        <v>4</v>
      </c>
      <c r="B812" t="s">
        <v>13</v>
      </c>
      <c r="C812" t="s">
        <v>87</v>
      </c>
      <c r="D812" t="s">
        <v>519</v>
      </c>
      <c r="E812">
        <v>9153000</v>
      </c>
      <c r="F812">
        <v>9600000.0899999999</v>
      </c>
      <c r="G812">
        <v>3</v>
      </c>
    </row>
    <row r="813" spans="1:8" x14ac:dyDescent="0.25">
      <c r="A813">
        <v>4</v>
      </c>
      <c r="B813" t="s">
        <v>13</v>
      </c>
      <c r="C813" t="s">
        <v>87</v>
      </c>
      <c r="D813" t="s">
        <v>519</v>
      </c>
      <c r="E813">
        <v>8129250</v>
      </c>
      <c r="F813">
        <v>11900000</v>
      </c>
      <c r="G813">
        <v>4</v>
      </c>
    </row>
    <row r="814" spans="1:8" x14ac:dyDescent="0.25">
      <c r="A814">
        <v>4</v>
      </c>
      <c r="B814" t="s">
        <v>13</v>
      </c>
      <c r="C814" t="s">
        <v>87</v>
      </c>
      <c r="D814" t="s">
        <v>519</v>
      </c>
      <c r="E814">
        <v>22069753.879999999</v>
      </c>
      <c r="F814">
        <v>22206791.260000002</v>
      </c>
      <c r="H814">
        <v>1</v>
      </c>
    </row>
    <row r="815" spans="1:8" x14ac:dyDescent="0.25">
      <c r="A815">
        <v>28</v>
      </c>
      <c r="B815" t="s">
        <v>13</v>
      </c>
      <c r="C815" t="s">
        <v>87</v>
      </c>
      <c r="D815" t="s">
        <v>519</v>
      </c>
      <c r="E815">
        <v>10845333.3333333</v>
      </c>
      <c r="F815">
        <v>11198501.470000001</v>
      </c>
      <c r="G815">
        <v>3</v>
      </c>
    </row>
    <row r="816" spans="1:8" x14ac:dyDescent="0.25">
      <c r="A816">
        <v>28</v>
      </c>
      <c r="B816" t="s">
        <v>13</v>
      </c>
      <c r="C816" t="s">
        <v>87</v>
      </c>
      <c r="D816" t="s">
        <v>519</v>
      </c>
      <c r="E816">
        <v>10034250</v>
      </c>
      <c r="F816">
        <v>10769926.035</v>
      </c>
      <c r="G816">
        <v>4</v>
      </c>
    </row>
    <row r="817" spans="1:8" x14ac:dyDescent="0.25">
      <c r="A817">
        <v>87</v>
      </c>
      <c r="B817" t="s">
        <v>13</v>
      </c>
      <c r="C817" t="s">
        <v>87</v>
      </c>
      <c r="D817" t="s">
        <v>519</v>
      </c>
      <c r="E817">
        <v>9283500</v>
      </c>
      <c r="F817">
        <v>9620918.1750000007</v>
      </c>
      <c r="G817">
        <v>2</v>
      </c>
    </row>
    <row r="818" spans="1:8" x14ac:dyDescent="0.25">
      <c r="A818">
        <v>93</v>
      </c>
      <c r="B818" t="s">
        <v>13</v>
      </c>
      <c r="C818" t="s">
        <v>87</v>
      </c>
      <c r="D818" t="s">
        <v>519</v>
      </c>
      <c r="E818">
        <v>9300000</v>
      </c>
      <c r="F818">
        <v>9500000</v>
      </c>
      <c r="G818">
        <v>1</v>
      </c>
    </row>
    <row r="819" spans="1:8" x14ac:dyDescent="0.25">
      <c r="A819">
        <v>93</v>
      </c>
      <c r="B819" t="s">
        <v>13</v>
      </c>
      <c r="C819" t="s">
        <v>87</v>
      </c>
      <c r="D819" t="s">
        <v>519</v>
      </c>
      <c r="E819">
        <v>18037795</v>
      </c>
      <c r="F819">
        <v>18192850</v>
      </c>
      <c r="H819">
        <v>1</v>
      </c>
    </row>
    <row r="820" spans="1:8" x14ac:dyDescent="0.25">
      <c r="A820">
        <v>27</v>
      </c>
      <c r="B820" t="s">
        <v>13</v>
      </c>
      <c r="C820" t="s">
        <v>87</v>
      </c>
      <c r="D820" t="s">
        <v>519</v>
      </c>
      <c r="E820">
        <v>9280000</v>
      </c>
      <c r="F820">
        <v>21634000</v>
      </c>
      <c r="G820">
        <v>1</v>
      </c>
    </row>
    <row r="821" spans="1:8" x14ac:dyDescent="0.25">
      <c r="A821">
        <v>101</v>
      </c>
      <c r="B821" t="s">
        <v>13</v>
      </c>
      <c r="C821" t="s">
        <v>87</v>
      </c>
      <c r="D821" t="s">
        <v>519</v>
      </c>
      <c r="E821">
        <v>8940500</v>
      </c>
      <c r="F821">
        <v>9211500</v>
      </c>
      <c r="G821">
        <v>2</v>
      </c>
    </row>
    <row r="822" spans="1:8" x14ac:dyDescent="0.25">
      <c r="A822">
        <v>22</v>
      </c>
      <c r="B822" t="s">
        <v>13</v>
      </c>
      <c r="C822" t="s">
        <v>87</v>
      </c>
      <c r="D822" t="s">
        <v>519</v>
      </c>
      <c r="E822">
        <v>8707000</v>
      </c>
      <c r="F822">
        <v>25207000</v>
      </c>
      <c r="G822">
        <v>1</v>
      </c>
    </row>
    <row r="823" spans="1:8" x14ac:dyDescent="0.25">
      <c r="A823">
        <v>121</v>
      </c>
      <c r="B823" t="s">
        <v>13</v>
      </c>
      <c r="C823" t="s">
        <v>87</v>
      </c>
      <c r="D823" t="s">
        <v>519</v>
      </c>
      <c r="E823">
        <v>9300000</v>
      </c>
      <c r="F823">
        <v>9660135.9000000004</v>
      </c>
      <c r="G823">
        <v>1</v>
      </c>
    </row>
    <row r="824" spans="1:8" x14ac:dyDescent="0.25">
      <c r="A824">
        <v>4</v>
      </c>
      <c r="B824" t="s">
        <v>63</v>
      </c>
      <c r="C824" t="s">
        <v>73</v>
      </c>
      <c r="D824" t="s">
        <v>520</v>
      </c>
      <c r="E824">
        <v>9300000</v>
      </c>
      <c r="F824">
        <v>9500000</v>
      </c>
      <c r="G824">
        <v>1</v>
      </c>
    </row>
    <row r="825" spans="1:8" x14ac:dyDescent="0.25">
      <c r="A825">
        <v>4</v>
      </c>
      <c r="B825" t="s">
        <v>63</v>
      </c>
      <c r="C825" t="s">
        <v>325</v>
      </c>
      <c r="D825" t="s">
        <v>521</v>
      </c>
      <c r="E825">
        <v>8875000</v>
      </c>
      <c r="F825">
        <v>9600000.9399999995</v>
      </c>
      <c r="G825">
        <v>1</v>
      </c>
    </row>
    <row r="826" spans="1:8" x14ac:dyDescent="0.25">
      <c r="A826">
        <v>4</v>
      </c>
      <c r="B826" t="s">
        <v>63</v>
      </c>
      <c r="C826" t="s">
        <v>325</v>
      </c>
      <c r="D826" t="s">
        <v>521</v>
      </c>
      <c r="E826">
        <v>9300000</v>
      </c>
      <c r="F826">
        <v>9600000</v>
      </c>
      <c r="G826">
        <v>1</v>
      </c>
    </row>
    <row r="827" spans="1:8" x14ac:dyDescent="0.25">
      <c r="A827">
        <v>117</v>
      </c>
      <c r="B827" t="s">
        <v>63</v>
      </c>
      <c r="C827" t="s">
        <v>325</v>
      </c>
      <c r="D827" t="s">
        <v>521</v>
      </c>
      <c r="E827">
        <v>9273000</v>
      </c>
      <c r="F827">
        <v>9551293.75</v>
      </c>
      <c r="G827">
        <v>1</v>
      </c>
    </row>
    <row r="828" spans="1:8" x14ac:dyDescent="0.25">
      <c r="A828">
        <v>4</v>
      </c>
      <c r="B828" t="s">
        <v>64</v>
      </c>
      <c r="C828" t="s">
        <v>80</v>
      </c>
      <c r="D828" t="s">
        <v>522</v>
      </c>
      <c r="E828">
        <v>7993000</v>
      </c>
      <c r="F828">
        <v>25700000</v>
      </c>
      <c r="G828">
        <v>1</v>
      </c>
    </row>
    <row r="829" spans="1:8" x14ac:dyDescent="0.25">
      <c r="A829">
        <v>4</v>
      </c>
      <c r="B829" t="s">
        <v>64</v>
      </c>
      <c r="C829" t="s">
        <v>80</v>
      </c>
      <c r="D829" t="s">
        <v>522</v>
      </c>
      <c r="E829">
        <v>9300000</v>
      </c>
      <c r="F829">
        <v>9600000</v>
      </c>
      <c r="G829">
        <v>1</v>
      </c>
    </row>
    <row r="830" spans="1:8" x14ac:dyDescent="0.25">
      <c r="A830">
        <v>28</v>
      </c>
      <c r="B830" t="s">
        <v>64</v>
      </c>
      <c r="C830" t="s">
        <v>80</v>
      </c>
      <c r="D830" t="s">
        <v>522</v>
      </c>
      <c r="E830">
        <v>9300000</v>
      </c>
      <c r="F830">
        <v>9606025.0299999993</v>
      </c>
      <c r="G830">
        <v>1</v>
      </c>
    </row>
    <row r="831" spans="1:8" x14ac:dyDescent="0.25">
      <c r="A831">
        <v>87</v>
      </c>
      <c r="B831" t="s">
        <v>64</v>
      </c>
      <c r="C831" t="s">
        <v>80</v>
      </c>
      <c r="D831" t="s">
        <v>522</v>
      </c>
      <c r="E831">
        <v>9273000</v>
      </c>
      <c r="F831">
        <v>9606024.2899999991</v>
      </c>
      <c r="G831">
        <v>1</v>
      </c>
    </row>
    <row r="832" spans="1:8" x14ac:dyDescent="0.25">
      <c r="A832">
        <v>93</v>
      </c>
      <c r="B832" t="s">
        <v>64</v>
      </c>
      <c r="C832" t="s">
        <v>80</v>
      </c>
      <c r="D832" t="s">
        <v>522</v>
      </c>
      <c r="E832">
        <v>17511582.77</v>
      </c>
      <c r="F832">
        <v>17511582.77</v>
      </c>
      <c r="H832">
        <v>1</v>
      </c>
    </row>
    <row r="833" spans="1:8" x14ac:dyDescent="0.25">
      <c r="A833">
        <v>4</v>
      </c>
      <c r="B833" t="s">
        <v>64</v>
      </c>
      <c r="C833" t="s">
        <v>328</v>
      </c>
      <c r="D833" t="s">
        <v>523</v>
      </c>
      <c r="E833">
        <v>9295333.3333333302</v>
      </c>
      <c r="F833">
        <v>9580000</v>
      </c>
      <c r="G833">
        <v>3</v>
      </c>
    </row>
    <row r="834" spans="1:8" x14ac:dyDescent="0.25">
      <c r="A834">
        <v>4</v>
      </c>
      <c r="B834" t="s">
        <v>64</v>
      </c>
      <c r="C834" t="s">
        <v>328</v>
      </c>
      <c r="D834" t="s">
        <v>523</v>
      </c>
      <c r="E834">
        <v>9295800</v>
      </c>
      <c r="F834">
        <v>9600000</v>
      </c>
      <c r="G834">
        <v>5</v>
      </c>
    </row>
    <row r="835" spans="1:8" x14ac:dyDescent="0.25">
      <c r="A835">
        <v>87</v>
      </c>
      <c r="B835" t="s">
        <v>64</v>
      </c>
      <c r="C835" t="s">
        <v>328</v>
      </c>
      <c r="D835" t="s">
        <v>523</v>
      </c>
      <c r="E835">
        <v>9278000</v>
      </c>
      <c r="F835">
        <v>9479975.6699999999</v>
      </c>
      <c r="G835">
        <v>3</v>
      </c>
    </row>
    <row r="836" spans="1:8" x14ac:dyDescent="0.25">
      <c r="A836">
        <v>93</v>
      </c>
      <c r="B836" t="s">
        <v>64</v>
      </c>
      <c r="C836" t="s">
        <v>328</v>
      </c>
      <c r="D836" t="s">
        <v>523</v>
      </c>
      <c r="E836">
        <v>9300000</v>
      </c>
      <c r="F836">
        <v>9550000</v>
      </c>
      <c r="G836">
        <v>1</v>
      </c>
    </row>
    <row r="837" spans="1:8" x14ac:dyDescent="0.25">
      <c r="A837">
        <v>93</v>
      </c>
      <c r="B837" t="s">
        <v>64</v>
      </c>
      <c r="C837" t="s">
        <v>328</v>
      </c>
      <c r="D837" t="s">
        <v>523</v>
      </c>
      <c r="E837">
        <v>14415150</v>
      </c>
      <c r="F837">
        <v>14415150</v>
      </c>
      <c r="H837">
        <v>1</v>
      </c>
    </row>
    <row r="838" spans="1:8" x14ac:dyDescent="0.25">
      <c r="A838">
        <v>93</v>
      </c>
      <c r="B838" t="s">
        <v>64</v>
      </c>
      <c r="C838" t="s">
        <v>328</v>
      </c>
      <c r="D838" t="s">
        <v>523</v>
      </c>
      <c r="E838">
        <v>15773550</v>
      </c>
      <c r="F838">
        <v>15873550</v>
      </c>
      <c r="H838">
        <v>1</v>
      </c>
    </row>
    <row r="839" spans="1:8" x14ac:dyDescent="0.25">
      <c r="A839">
        <v>88</v>
      </c>
      <c r="B839" t="s">
        <v>64</v>
      </c>
      <c r="C839" t="s">
        <v>328</v>
      </c>
      <c r="D839" t="s">
        <v>523</v>
      </c>
      <c r="E839">
        <v>8631000</v>
      </c>
      <c r="F839">
        <v>8995754.0600000005</v>
      </c>
      <c r="G839">
        <v>1</v>
      </c>
    </row>
    <row r="840" spans="1:8" x14ac:dyDescent="0.25">
      <c r="A840">
        <v>88</v>
      </c>
      <c r="B840" t="s">
        <v>64</v>
      </c>
      <c r="C840" t="s">
        <v>328</v>
      </c>
      <c r="D840" t="s">
        <v>523</v>
      </c>
      <c r="E840">
        <v>9213500</v>
      </c>
      <c r="F840">
        <v>9620001.1500000004</v>
      </c>
      <c r="G840">
        <v>2</v>
      </c>
    </row>
    <row r="841" spans="1:8" x14ac:dyDescent="0.25">
      <c r="A841">
        <v>121</v>
      </c>
      <c r="B841" t="s">
        <v>64</v>
      </c>
      <c r="C841" t="s">
        <v>328</v>
      </c>
      <c r="D841" t="s">
        <v>523</v>
      </c>
      <c r="E841">
        <v>9300000</v>
      </c>
      <c r="F841">
        <v>9645157.5</v>
      </c>
      <c r="G841">
        <v>1</v>
      </c>
    </row>
    <row r="842" spans="1:8" x14ac:dyDescent="0.25">
      <c r="A842">
        <v>4</v>
      </c>
      <c r="B842" t="s">
        <v>86</v>
      </c>
      <c r="C842" t="s">
        <v>86</v>
      </c>
      <c r="D842" t="s">
        <v>524</v>
      </c>
      <c r="E842">
        <v>13950000</v>
      </c>
      <c r="F842">
        <v>14250000</v>
      </c>
      <c r="G842">
        <v>1</v>
      </c>
    </row>
    <row r="843" spans="1:8" x14ac:dyDescent="0.25">
      <c r="A843">
        <v>4</v>
      </c>
      <c r="B843" t="s">
        <v>86</v>
      </c>
      <c r="C843" t="s">
        <v>353</v>
      </c>
      <c r="D843" t="s">
        <v>525</v>
      </c>
      <c r="E843">
        <v>8623000</v>
      </c>
      <c r="F843">
        <v>8923000</v>
      </c>
      <c r="G843">
        <v>2</v>
      </c>
    </row>
    <row r="844" spans="1:8" x14ac:dyDescent="0.25">
      <c r="A844">
        <v>4</v>
      </c>
      <c r="B844" t="s">
        <v>86</v>
      </c>
      <c r="C844" t="s">
        <v>353</v>
      </c>
      <c r="D844" t="s">
        <v>525</v>
      </c>
      <c r="E844">
        <v>6975000</v>
      </c>
      <c r="F844">
        <v>14250000</v>
      </c>
      <c r="G844">
        <v>2</v>
      </c>
    </row>
    <row r="845" spans="1:8" x14ac:dyDescent="0.25">
      <c r="A845">
        <v>87</v>
      </c>
      <c r="B845" t="s">
        <v>86</v>
      </c>
      <c r="C845" t="s">
        <v>353</v>
      </c>
      <c r="D845" t="s">
        <v>525</v>
      </c>
      <c r="E845">
        <v>9300000</v>
      </c>
      <c r="F845">
        <v>9620622.1799999997</v>
      </c>
      <c r="G845">
        <v>1</v>
      </c>
    </row>
    <row r="846" spans="1:8" x14ac:dyDescent="0.25">
      <c r="A846">
        <v>4</v>
      </c>
      <c r="B846" t="s">
        <v>86</v>
      </c>
      <c r="C846" t="s">
        <v>353</v>
      </c>
      <c r="D846" t="s">
        <v>526</v>
      </c>
      <c r="E846">
        <v>9300000</v>
      </c>
      <c r="F846">
        <v>9600000</v>
      </c>
      <c r="G846">
        <v>1</v>
      </c>
    </row>
    <row r="847" spans="1:8" x14ac:dyDescent="0.25">
      <c r="A847">
        <v>93</v>
      </c>
      <c r="B847" t="s">
        <v>86</v>
      </c>
      <c r="C847" t="s">
        <v>353</v>
      </c>
      <c r="D847" t="s">
        <v>526</v>
      </c>
      <c r="E847">
        <v>9085000</v>
      </c>
      <c r="F847">
        <v>14000000</v>
      </c>
      <c r="G847">
        <v>1</v>
      </c>
    </row>
    <row r="848" spans="1:8" x14ac:dyDescent="0.25">
      <c r="A848">
        <v>93</v>
      </c>
      <c r="B848" t="s">
        <v>86</v>
      </c>
      <c r="C848" t="s">
        <v>353</v>
      </c>
      <c r="D848" t="s">
        <v>526</v>
      </c>
      <c r="E848">
        <v>7657000</v>
      </c>
      <c r="F848">
        <v>15757000</v>
      </c>
      <c r="G848">
        <v>1</v>
      </c>
    </row>
    <row r="849" spans="1:8" x14ac:dyDescent="0.25">
      <c r="A849">
        <v>4</v>
      </c>
      <c r="B849" t="s">
        <v>86</v>
      </c>
      <c r="C849" t="s">
        <v>353</v>
      </c>
      <c r="D849" t="s">
        <v>527</v>
      </c>
      <c r="E849">
        <v>9271333.3333333302</v>
      </c>
      <c r="F849">
        <v>9600000</v>
      </c>
      <c r="G849">
        <v>3</v>
      </c>
    </row>
    <row r="850" spans="1:8" x14ac:dyDescent="0.25">
      <c r="A850">
        <v>4</v>
      </c>
      <c r="B850" t="s">
        <v>86</v>
      </c>
      <c r="C850" t="s">
        <v>353</v>
      </c>
      <c r="D850" t="s">
        <v>527</v>
      </c>
      <c r="E850">
        <v>9085000</v>
      </c>
      <c r="F850">
        <v>9469000</v>
      </c>
      <c r="G850">
        <v>1</v>
      </c>
    </row>
    <row r="851" spans="1:8" x14ac:dyDescent="0.25">
      <c r="A851">
        <v>93</v>
      </c>
      <c r="B851" t="s">
        <v>86</v>
      </c>
      <c r="C851" t="s">
        <v>353</v>
      </c>
      <c r="D851" t="s">
        <v>527</v>
      </c>
      <c r="E851">
        <v>18866917.129999999</v>
      </c>
      <c r="F851">
        <v>18931277.02</v>
      </c>
      <c r="H851">
        <v>1</v>
      </c>
    </row>
    <row r="852" spans="1:8" x14ac:dyDescent="0.25">
      <c r="A852">
        <v>14</v>
      </c>
      <c r="B852" t="s">
        <v>84</v>
      </c>
      <c r="C852" t="s">
        <v>346</v>
      </c>
      <c r="D852" t="s">
        <v>528</v>
      </c>
      <c r="E852">
        <v>5081000</v>
      </c>
      <c r="F852">
        <v>5309897.8899999997</v>
      </c>
      <c r="G852">
        <v>1</v>
      </c>
    </row>
    <row r="853" spans="1:8" x14ac:dyDescent="0.25">
      <c r="A853">
        <v>93</v>
      </c>
      <c r="B853" t="s">
        <v>84</v>
      </c>
      <c r="C853" t="s">
        <v>346</v>
      </c>
      <c r="D853" t="s">
        <v>528</v>
      </c>
      <c r="E853">
        <v>8623000</v>
      </c>
      <c r="F853">
        <v>33230000</v>
      </c>
      <c r="G853">
        <v>1</v>
      </c>
    </row>
    <row r="854" spans="1:8" x14ac:dyDescent="0.25">
      <c r="A854">
        <v>93</v>
      </c>
      <c r="B854" t="s">
        <v>84</v>
      </c>
      <c r="C854" t="s">
        <v>346</v>
      </c>
      <c r="D854" t="s">
        <v>529</v>
      </c>
      <c r="E854">
        <v>25462582.18</v>
      </c>
      <c r="F854">
        <v>25660831.68</v>
      </c>
      <c r="H854">
        <v>1</v>
      </c>
    </row>
    <row r="855" spans="1:8" x14ac:dyDescent="0.25">
      <c r="A855">
        <v>22</v>
      </c>
      <c r="B855" t="s">
        <v>84</v>
      </c>
      <c r="C855" t="s">
        <v>346</v>
      </c>
      <c r="D855" t="s">
        <v>529</v>
      </c>
      <c r="E855">
        <v>7322000</v>
      </c>
      <c r="F855">
        <v>43667000</v>
      </c>
      <c r="G855">
        <v>1</v>
      </c>
    </row>
    <row r="856" spans="1:8" x14ac:dyDescent="0.25">
      <c r="A856">
        <v>26</v>
      </c>
      <c r="B856" t="s">
        <v>84</v>
      </c>
      <c r="C856" t="s">
        <v>77</v>
      </c>
      <c r="D856" t="s">
        <v>530</v>
      </c>
      <c r="E856">
        <v>7573000</v>
      </c>
      <c r="F856">
        <v>34709954.649999999</v>
      </c>
      <c r="G856">
        <v>1</v>
      </c>
    </row>
    <row r="857" spans="1:8" x14ac:dyDescent="0.25">
      <c r="A857">
        <v>27</v>
      </c>
      <c r="B857" t="s">
        <v>11</v>
      </c>
      <c r="C857" t="s">
        <v>358</v>
      </c>
      <c r="D857" t="s">
        <v>531</v>
      </c>
      <c r="E857">
        <v>8833000</v>
      </c>
      <c r="F857">
        <v>25514000</v>
      </c>
      <c r="G857">
        <v>1</v>
      </c>
    </row>
    <row r="858" spans="1:8" x14ac:dyDescent="0.25">
      <c r="A858">
        <v>93</v>
      </c>
      <c r="B858" t="s">
        <v>84</v>
      </c>
      <c r="C858" t="s">
        <v>300</v>
      </c>
      <c r="D858" t="s">
        <v>532</v>
      </c>
      <c r="E858">
        <v>8833000</v>
      </c>
      <c r="F858">
        <v>31350000</v>
      </c>
      <c r="G858">
        <v>1</v>
      </c>
    </row>
    <row r="859" spans="1:8" x14ac:dyDescent="0.25">
      <c r="A859">
        <v>32</v>
      </c>
      <c r="B859" t="s">
        <v>84</v>
      </c>
      <c r="C859" t="s">
        <v>300</v>
      </c>
      <c r="D859" t="s">
        <v>532</v>
      </c>
      <c r="E859">
        <v>9280000</v>
      </c>
      <c r="F859">
        <v>11216365.15</v>
      </c>
      <c r="G859">
        <v>1</v>
      </c>
    </row>
    <row r="860" spans="1:8" x14ac:dyDescent="0.25">
      <c r="A860">
        <v>22</v>
      </c>
      <c r="B860" t="s">
        <v>84</v>
      </c>
      <c r="C860" t="s">
        <v>300</v>
      </c>
      <c r="D860" t="s">
        <v>532</v>
      </c>
      <c r="E860">
        <v>8371000</v>
      </c>
      <c r="F860">
        <v>34431000</v>
      </c>
      <c r="G860">
        <v>1</v>
      </c>
    </row>
    <row r="861" spans="1:8" x14ac:dyDescent="0.25">
      <c r="A861">
        <v>27</v>
      </c>
      <c r="B861" t="s">
        <v>11</v>
      </c>
      <c r="C861" t="s">
        <v>358</v>
      </c>
      <c r="D861" t="s">
        <v>532</v>
      </c>
      <c r="E861">
        <v>8287000</v>
      </c>
      <c r="F861">
        <v>49641000</v>
      </c>
      <c r="G861">
        <v>1</v>
      </c>
    </row>
    <row r="862" spans="1:8" x14ac:dyDescent="0.25">
      <c r="A862">
        <v>93</v>
      </c>
      <c r="B862" t="s">
        <v>11</v>
      </c>
      <c r="C862" t="s">
        <v>454</v>
      </c>
      <c r="D862" t="s">
        <v>533</v>
      </c>
      <c r="E862">
        <v>9175000</v>
      </c>
      <c r="F862">
        <v>31415357.82</v>
      </c>
      <c r="G862">
        <v>1</v>
      </c>
    </row>
    <row r="863" spans="1:8" x14ac:dyDescent="0.25">
      <c r="A863">
        <v>27</v>
      </c>
      <c r="B863" t="s">
        <v>11</v>
      </c>
      <c r="C863" t="s">
        <v>454</v>
      </c>
      <c r="D863" t="s">
        <v>533</v>
      </c>
      <c r="E863">
        <v>8077000</v>
      </c>
      <c r="F863">
        <v>23555000</v>
      </c>
      <c r="G863">
        <v>1</v>
      </c>
    </row>
    <row r="864" spans="1:8" x14ac:dyDescent="0.25">
      <c r="A864">
        <v>27</v>
      </c>
      <c r="B864" t="s">
        <v>12</v>
      </c>
      <c r="C864" t="s">
        <v>12</v>
      </c>
      <c r="D864" t="s">
        <v>534</v>
      </c>
      <c r="E864">
        <v>9260000</v>
      </c>
      <c r="F864">
        <v>22148000</v>
      </c>
      <c r="G864">
        <v>1</v>
      </c>
    </row>
    <row r="865" spans="1:8" x14ac:dyDescent="0.25">
      <c r="A865">
        <v>27</v>
      </c>
      <c r="B865" t="s">
        <v>13</v>
      </c>
      <c r="C865" t="s">
        <v>536</v>
      </c>
      <c r="D865" t="s">
        <v>537</v>
      </c>
      <c r="E865">
        <v>6986000</v>
      </c>
      <c r="F865">
        <v>56548000</v>
      </c>
      <c r="G865">
        <v>1</v>
      </c>
    </row>
    <row r="866" spans="1:8" x14ac:dyDescent="0.25">
      <c r="A866">
        <v>93</v>
      </c>
      <c r="B866" t="s">
        <v>63</v>
      </c>
      <c r="C866" t="s">
        <v>294</v>
      </c>
      <c r="D866" t="s">
        <v>538</v>
      </c>
      <c r="E866">
        <v>9300000</v>
      </c>
      <c r="F866">
        <v>9750000</v>
      </c>
      <c r="G866">
        <v>1</v>
      </c>
    </row>
    <row r="867" spans="1:8" x14ac:dyDescent="0.25">
      <c r="A867">
        <v>93</v>
      </c>
      <c r="B867" t="s">
        <v>63</v>
      </c>
      <c r="C867" t="s">
        <v>294</v>
      </c>
      <c r="D867" t="s">
        <v>538</v>
      </c>
      <c r="E867">
        <v>9254000</v>
      </c>
      <c r="F867">
        <v>9750000</v>
      </c>
      <c r="G867">
        <v>2</v>
      </c>
    </row>
    <row r="868" spans="1:8" x14ac:dyDescent="0.25">
      <c r="A868">
        <v>93</v>
      </c>
      <c r="B868" t="s">
        <v>63</v>
      </c>
      <c r="C868" t="s">
        <v>294</v>
      </c>
      <c r="D868" t="s">
        <v>538</v>
      </c>
      <c r="E868">
        <v>18048376.484999999</v>
      </c>
      <c r="F868">
        <v>18080878.184999999</v>
      </c>
      <c r="H868">
        <v>2</v>
      </c>
    </row>
    <row r="869" spans="1:8" x14ac:dyDescent="0.25">
      <c r="A869">
        <v>27</v>
      </c>
      <c r="B869" t="s">
        <v>63</v>
      </c>
      <c r="C869" t="s">
        <v>294</v>
      </c>
      <c r="D869" t="s">
        <v>538</v>
      </c>
      <c r="E869">
        <v>9300000</v>
      </c>
      <c r="F869">
        <v>9438287.4600000009</v>
      </c>
      <c r="G869">
        <v>1</v>
      </c>
    </row>
    <row r="870" spans="1:8" x14ac:dyDescent="0.25">
      <c r="A870">
        <v>28</v>
      </c>
      <c r="B870" t="s">
        <v>84</v>
      </c>
      <c r="C870" t="s">
        <v>539</v>
      </c>
      <c r="D870" t="s">
        <v>540</v>
      </c>
      <c r="E870">
        <v>9300000</v>
      </c>
      <c r="F870">
        <v>9605719.9299999997</v>
      </c>
      <c r="G870">
        <v>1</v>
      </c>
    </row>
    <row r="871" spans="1:8" x14ac:dyDescent="0.25">
      <c r="A871">
        <v>28</v>
      </c>
      <c r="B871" t="s">
        <v>11</v>
      </c>
      <c r="C871" t="s">
        <v>541</v>
      </c>
      <c r="D871" t="s">
        <v>541</v>
      </c>
      <c r="E871">
        <v>9300000</v>
      </c>
      <c r="F871">
        <v>17820263.640000001</v>
      </c>
      <c r="G871">
        <v>1</v>
      </c>
    </row>
    <row r="872" spans="1:8" x14ac:dyDescent="0.25">
      <c r="A872">
        <v>28</v>
      </c>
      <c r="B872" t="s">
        <v>11</v>
      </c>
      <c r="C872" t="s">
        <v>541</v>
      </c>
      <c r="D872" t="s">
        <v>542</v>
      </c>
      <c r="E872">
        <v>9300000</v>
      </c>
      <c r="F872">
        <v>9605456.4399999995</v>
      </c>
      <c r="G872">
        <v>1</v>
      </c>
    </row>
    <row r="873" spans="1:8" x14ac:dyDescent="0.25">
      <c r="A873">
        <v>28</v>
      </c>
      <c r="B873" t="s">
        <v>11</v>
      </c>
      <c r="C873" t="s">
        <v>541</v>
      </c>
      <c r="D873" t="s">
        <v>543</v>
      </c>
      <c r="E873">
        <v>9300000</v>
      </c>
      <c r="F873">
        <v>9718070.2200000007</v>
      </c>
      <c r="G873">
        <v>1</v>
      </c>
    </row>
    <row r="874" spans="1:8" x14ac:dyDescent="0.25">
      <c r="A874">
        <v>28</v>
      </c>
      <c r="B874" t="s">
        <v>11</v>
      </c>
      <c r="C874" t="s">
        <v>340</v>
      </c>
      <c r="D874" t="s">
        <v>544</v>
      </c>
      <c r="E874">
        <v>9181666.6666666698</v>
      </c>
      <c r="F874">
        <v>9815776.6466666702</v>
      </c>
      <c r="G874">
        <v>3</v>
      </c>
    </row>
    <row r="875" spans="1:8" x14ac:dyDescent="0.25">
      <c r="A875">
        <v>28</v>
      </c>
      <c r="B875" t="s">
        <v>11</v>
      </c>
      <c r="C875" t="s">
        <v>82</v>
      </c>
      <c r="D875" t="s">
        <v>545</v>
      </c>
      <c r="E875">
        <v>9300000</v>
      </c>
      <c r="F875">
        <v>9571842.5299999993</v>
      </c>
      <c r="G875">
        <v>1</v>
      </c>
    </row>
    <row r="876" spans="1:8" x14ac:dyDescent="0.25">
      <c r="A876">
        <v>87</v>
      </c>
      <c r="B876" t="s">
        <v>11</v>
      </c>
      <c r="C876" t="s">
        <v>82</v>
      </c>
      <c r="D876" t="s">
        <v>545</v>
      </c>
      <c r="E876">
        <v>9300000</v>
      </c>
      <c r="F876">
        <v>9606024.2899999991</v>
      </c>
      <c r="G876">
        <v>1</v>
      </c>
    </row>
    <row r="877" spans="1:8" x14ac:dyDescent="0.25">
      <c r="A877">
        <v>93</v>
      </c>
      <c r="B877" t="s">
        <v>11</v>
      </c>
      <c r="C877" t="s">
        <v>82</v>
      </c>
      <c r="D877" t="s">
        <v>545</v>
      </c>
      <c r="E877">
        <v>14340390</v>
      </c>
      <c r="F877">
        <v>14507700</v>
      </c>
      <c r="H877">
        <v>1</v>
      </c>
    </row>
    <row r="878" spans="1:8" x14ac:dyDescent="0.25">
      <c r="A878">
        <v>22</v>
      </c>
      <c r="B878" t="s">
        <v>11</v>
      </c>
      <c r="C878" t="s">
        <v>82</v>
      </c>
      <c r="D878" t="s">
        <v>545</v>
      </c>
      <c r="E878">
        <v>22395488.963076901</v>
      </c>
      <c r="F878">
        <v>22395488.963076901</v>
      </c>
      <c r="H878">
        <v>26</v>
      </c>
    </row>
    <row r="879" spans="1:8" x14ac:dyDescent="0.25">
      <c r="A879">
        <v>4</v>
      </c>
      <c r="B879" t="s">
        <v>11</v>
      </c>
      <c r="C879" t="s">
        <v>82</v>
      </c>
      <c r="D879" t="s">
        <v>546</v>
      </c>
      <c r="E879">
        <v>6975000</v>
      </c>
      <c r="F879">
        <v>11925000</v>
      </c>
      <c r="G879">
        <v>2</v>
      </c>
    </row>
    <row r="880" spans="1:8" x14ac:dyDescent="0.25">
      <c r="A880">
        <v>28</v>
      </c>
      <c r="B880" t="s">
        <v>11</v>
      </c>
      <c r="C880" t="s">
        <v>82</v>
      </c>
      <c r="D880" t="s">
        <v>546</v>
      </c>
      <c r="E880">
        <v>9286000</v>
      </c>
      <c r="F880">
        <v>9656695.5500000007</v>
      </c>
      <c r="G880">
        <v>1</v>
      </c>
    </row>
    <row r="881" spans="1:8" x14ac:dyDescent="0.25">
      <c r="A881">
        <v>28</v>
      </c>
      <c r="B881" t="s">
        <v>11</v>
      </c>
      <c r="C881" t="s">
        <v>82</v>
      </c>
      <c r="D881" t="s">
        <v>546</v>
      </c>
      <c r="E881">
        <v>9300000</v>
      </c>
      <c r="F881">
        <v>9606025.0299999993</v>
      </c>
      <c r="G881">
        <v>1</v>
      </c>
    </row>
    <row r="882" spans="1:8" x14ac:dyDescent="0.25">
      <c r="A882">
        <v>28</v>
      </c>
      <c r="B882" t="s">
        <v>63</v>
      </c>
      <c r="C882" t="s">
        <v>359</v>
      </c>
      <c r="D882" t="s">
        <v>547</v>
      </c>
      <c r="E882">
        <v>9300000</v>
      </c>
      <c r="F882">
        <v>9587840</v>
      </c>
      <c r="G882">
        <v>2</v>
      </c>
    </row>
    <row r="883" spans="1:8" x14ac:dyDescent="0.25">
      <c r="A883">
        <v>28</v>
      </c>
      <c r="B883" t="s">
        <v>63</v>
      </c>
      <c r="C883" t="s">
        <v>359</v>
      </c>
      <c r="D883" t="s">
        <v>547</v>
      </c>
      <c r="E883">
        <v>9300000</v>
      </c>
      <c r="F883">
        <v>9579841.2650000006</v>
      </c>
      <c r="G883">
        <v>2</v>
      </c>
    </row>
    <row r="884" spans="1:8" x14ac:dyDescent="0.25">
      <c r="A884">
        <v>96</v>
      </c>
      <c r="B884" t="s">
        <v>63</v>
      </c>
      <c r="C884" t="s">
        <v>359</v>
      </c>
      <c r="D884" t="s">
        <v>547</v>
      </c>
      <c r="E884">
        <v>8543000</v>
      </c>
      <c r="F884">
        <v>9596003.5325000007</v>
      </c>
      <c r="G884">
        <v>4</v>
      </c>
    </row>
    <row r="885" spans="1:8" x14ac:dyDescent="0.25">
      <c r="A885">
        <v>28</v>
      </c>
      <c r="B885" t="s">
        <v>63</v>
      </c>
      <c r="C885" t="s">
        <v>359</v>
      </c>
      <c r="D885" t="s">
        <v>548</v>
      </c>
      <c r="E885">
        <v>9300000</v>
      </c>
      <c r="F885">
        <v>9606025.0299999993</v>
      </c>
      <c r="G885">
        <v>1</v>
      </c>
    </row>
    <row r="886" spans="1:8" x14ac:dyDescent="0.25">
      <c r="A886">
        <v>28</v>
      </c>
      <c r="B886" t="s">
        <v>63</v>
      </c>
      <c r="C886" t="s">
        <v>359</v>
      </c>
      <c r="D886" t="s">
        <v>548</v>
      </c>
      <c r="E886">
        <v>9300000</v>
      </c>
      <c r="F886">
        <v>9606025.0299999993</v>
      </c>
      <c r="G886">
        <v>1</v>
      </c>
    </row>
    <row r="887" spans="1:8" x14ac:dyDescent="0.25">
      <c r="A887">
        <v>28</v>
      </c>
      <c r="B887" t="s">
        <v>63</v>
      </c>
      <c r="C887" t="s">
        <v>73</v>
      </c>
      <c r="D887" t="s">
        <v>549</v>
      </c>
      <c r="E887">
        <v>9300000</v>
      </c>
      <c r="F887">
        <v>9587840</v>
      </c>
      <c r="G887">
        <v>1</v>
      </c>
    </row>
    <row r="888" spans="1:8" x14ac:dyDescent="0.25">
      <c r="A888">
        <v>28</v>
      </c>
      <c r="B888" t="s">
        <v>63</v>
      </c>
      <c r="C888" t="s">
        <v>73</v>
      </c>
      <c r="D888" t="s">
        <v>549</v>
      </c>
      <c r="E888">
        <v>9300000</v>
      </c>
      <c r="F888">
        <v>9606025.0299999993</v>
      </c>
      <c r="G888">
        <v>2</v>
      </c>
    </row>
    <row r="889" spans="1:8" x14ac:dyDescent="0.25">
      <c r="A889">
        <v>28</v>
      </c>
      <c r="B889" t="s">
        <v>63</v>
      </c>
      <c r="C889" t="s">
        <v>73</v>
      </c>
      <c r="D889" t="s">
        <v>549</v>
      </c>
      <c r="E889">
        <v>24742648.451818202</v>
      </c>
      <c r="F889">
        <v>24814792.695454501</v>
      </c>
      <c r="H889">
        <v>11</v>
      </c>
    </row>
    <row r="890" spans="1:8" x14ac:dyDescent="0.25">
      <c r="A890">
        <v>28</v>
      </c>
      <c r="B890" t="s">
        <v>64</v>
      </c>
      <c r="C890" t="s">
        <v>74</v>
      </c>
      <c r="D890" t="s">
        <v>550</v>
      </c>
      <c r="E890">
        <v>9267000</v>
      </c>
      <c r="F890">
        <v>9596559.6150000002</v>
      </c>
      <c r="G890">
        <v>2</v>
      </c>
    </row>
    <row r="891" spans="1:8" x14ac:dyDescent="0.25">
      <c r="A891">
        <v>87</v>
      </c>
      <c r="B891" t="s">
        <v>64</v>
      </c>
      <c r="C891" t="s">
        <v>74</v>
      </c>
      <c r="D891" t="s">
        <v>550</v>
      </c>
      <c r="E891">
        <v>8827000</v>
      </c>
      <c r="F891">
        <v>13683697.695</v>
      </c>
      <c r="G891">
        <v>2</v>
      </c>
    </row>
    <row r="892" spans="1:8" x14ac:dyDescent="0.25">
      <c r="A892">
        <v>28</v>
      </c>
      <c r="B892" t="s">
        <v>64</v>
      </c>
      <c r="C892" t="s">
        <v>429</v>
      </c>
      <c r="D892" t="s">
        <v>551</v>
      </c>
      <c r="E892">
        <v>9195000</v>
      </c>
      <c r="F892">
        <v>9604838.5299999993</v>
      </c>
      <c r="G892">
        <v>1</v>
      </c>
    </row>
    <row r="893" spans="1:8" x14ac:dyDescent="0.25">
      <c r="A893">
        <v>93</v>
      </c>
      <c r="B893" t="s">
        <v>11</v>
      </c>
      <c r="C893" t="s">
        <v>85</v>
      </c>
      <c r="D893" t="s">
        <v>552</v>
      </c>
      <c r="E893">
        <v>8077000</v>
      </c>
      <c r="F893">
        <v>30600000</v>
      </c>
      <c r="G893">
        <v>1</v>
      </c>
    </row>
    <row r="894" spans="1:8" x14ac:dyDescent="0.25">
      <c r="A894">
        <v>32</v>
      </c>
      <c r="B894" t="s">
        <v>11</v>
      </c>
      <c r="C894" t="s">
        <v>85</v>
      </c>
      <c r="D894" t="s">
        <v>552</v>
      </c>
      <c r="E894">
        <v>9293000</v>
      </c>
      <c r="F894">
        <v>11631648.25</v>
      </c>
      <c r="G894">
        <v>1</v>
      </c>
    </row>
    <row r="895" spans="1:8" x14ac:dyDescent="0.25">
      <c r="A895">
        <v>117</v>
      </c>
      <c r="B895" t="s">
        <v>63</v>
      </c>
      <c r="C895" t="s">
        <v>357</v>
      </c>
      <c r="D895" t="s">
        <v>553</v>
      </c>
      <c r="E895">
        <v>9300000</v>
      </c>
      <c r="F895">
        <v>9511293.75</v>
      </c>
      <c r="G895">
        <v>2</v>
      </c>
    </row>
    <row r="896" spans="1:8" x14ac:dyDescent="0.25">
      <c r="A896">
        <v>88</v>
      </c>
      <c r="B896" t="s">
        <v>63</v>
      </c>
      <c r="C896" t="s">
        <v>423</v>
      </c>
      <c r="D896" t="s">
        <v>553</v>
      </c>
      <c r="E896">
        <v>22626488.789999999</v>
      </c>
      <c r="F896">
        <v>22811583.989999998</v>
      </c>
      <c r="H896">
        <v>1</v>
      </c>
    </row>
    <row r="897" spans="1:8" x14ac:dyDescent="0.25">
      <c r="A897">
        <v>32</v>
      </c>
      <c r="B897" t="s">
        <v>63</v>
      </c>
      <c r="C897" t="s">
        <v>423</v>
      </c>
      <c r="D897" t="s">
        <v>553</v>
      </c>
      <c r="E897">
        <v>9001000</v>
      </c>
      <c r="F897">
        <v>17242233.469999999</v>
      </c>
      <c r="G897">
        <v>1</v>
      </c>
    </row>
    <row r="898" spans="1:8" x14ac:dyDescent="0.25">
      <c r="A898">
        <v>116</v>
      </c>
      <c r="B898" t="s">
        <v>64</v>
      </c>
      <c r="C898" t="s">
        <v>64</v>
      </c>
      <c r="D898" t="s">
        <v>554</v>
      </c>
      <c r="E898">
        <v>9300000</v>
      </c>
      <c r="F898">
        <v>9466708.0800000001</v>
      </c>
      <c r="G898">
        <v>1</v>
      </c>
    </row>
    <row r="899" spans="1:8" x14ac:dyDescent="0.25">
      <c r="A899">
        <v>88</v>
      </c>
      <c r="B899" t="s">
        <v>64</v>
      </c>
      <c r="C899" t="s">
        <v>64</v>
      </c>
      <c r="D899" t="s">
        <v>554</v>
      </c>
      <c r="E899">
        <v>9260000</v>
      </c>
      <c r="F899">
        <v>9620526.5999999996</v>
      </c>
      <c r="G899">
        <v>1</v>
      </c>
    </row>
    <row r="900" spans="1:8" x14ac:dyDescent="0.25">
      <c r="A900">
        <v>88</v>
      </c>
      <c r="B900" t="s">
        <v>64</v>
      </c>
      <c r="C900" t="s">
        <v>64</v>
      </c>
      <c r="D900" t="s">
        <v>554</v>
      </c>
      <c r="E900">
        <v>9208000</v>
      </c>
      <c r="F900">
        <v>10633606.83</v>
      </c>
      <c r="G900">
        <v>1</v>
      </c>
    </row>
    <row r="901" spans="1:8" x14ac:dyDescent="0.25">
      <c r="A901">
        <v>32</v>
      </c>
      <c r="B901" t="s">
        <v>64</v>
      </c>
      <c r="C901" t="s">
        <v>64</v>
      </c>
      <c r="D901" t="s">
        <v>554</v>
      </c>
      <c r="E901">
        <v>9293000</v>
      </c>
      <c r="F901">
        <v>10095085.92</v>
      </c>
      <c r="G901">
        <v>1</v>
      </c>
    </row>
    <row r="902" spans="1:8" x14ac:dyDescent="0.25">
      <c r="A902">
        <v>22</v>
      </c>
      <c r="B902" t="s">
        <v>84</v>
      </c>
      <c r="C902" t="s">
        <v>346</v>
      </c>
      <c r="D902" t="s">
        <v>555</v>
      </c>
      <c r="E902">
        <v>9254000</v>
      </c>
      <c r="F902">
        <v>25254000</v>
      </c>
      <c r="G902">
        <v>1</v>
      </c>
    </row>
    <row r="903" spans="1:8" x14ac:dyDescent="0.25">
      <c r="A903">
        <v>92</v>
      </c>
      <c r="B903" t="s">
        <v>84</v>
      </c>
      <c r="C903" t="s">
        <v>346</v>
      </c>
      <c r="D903" t="s">
        <v>555</v>
      </c>
      <c r="E903">
        <v>9300000</v>
      </c>
      <c r="F903">
        <v>9526000</v>
      </c>
      <c r="G903">
        <v>1</v>
      </c>
    </row>
    <row r="904" spans="1:8" x14ac:dyDescent="0.25">
      <c r="A904">
        <v>92</v>
      </c>
      <c r="B904" t="s">
        <v>84</v>
      </c>
      <c r="C904" t="s">
        <v>332</v>
      </c>
      <c r="D904" t="s">
        <v>78</v>
      </c>
      <c r="E904">
        <v>9300000</v>
      </c>
      <c r="F904">
        <v>9526000</v>
      </c>
      <c r="G904">
        <v>1</v>
      </c>
    </row>
    <row r="905" spans="1:8" x14ac:dyDescent="0.25">
      <c r="A905">
        <v>93</v>
      </c>
      <c r="B905" t="s">
        <v>84</v>
      </c>
      <c r="C905" t="s">
        <v>77</v>
      </c>
      <c r="D905" t="s">
        <v>556</v>
      </c>
      <c r="E905">
        <v>8497000</v>
      </c>
      <c r="F905">
        <v>31233000</v>
      </c>
      <c r="G905">
        <v>1</v>
      </c>
    </row>
    <row r="906" spans="1:8" x14ac:dyDescent="0.25">
      <c r="A906">
        <v>93</v>
      </c>
      <c r="B906" t="s">
        <v>84</v>
      </c>
      <c r="C906" t="s">
        <v>90</v>
      </c>
      <c r="D906" t="s">
        <v>557</v>
      </c>
      <c r="E906">
        <v>8791000</v>
      </c>
      <c r="F906">
        <v>22700000</v>
      </c>
      <c r="G906">
        <v>1</v>
      </c>
    </row>
    <row r="907" spans="1:8" x14ac:dyDescent="0.25">
      <c r="A907">
        <v>93</v>
      </c>
      <c r="B907" t="s">
        <v>84</v>
      </c>
      <c r="C907" t="s">
        <v>90</v>
      </c>
      <c r="D907" t="s">
        <v>557</v>
      </c>
      <c r="E907">
        <v>14449832.9</v>
      </c>
      <c r="F907">
        <v>14449832.9</v>
      </c>
      <c r="H907">
        <v>1</v>
      </c>
    </row>
    <row r="908" spans="1:8" x14ac:dyDescent="0.25">
      <c r="A908">
        <v>93</v>
      </c>
      <c r="B908" t="s">
        <v>11</v>
      </c>
      <c r="C908" t="s">
        <v>85</v>
      </c>
      <c r="D908" t="s">
        <v>558</v>
      </c>
      <c r="E908">
        <v>9106500</v>
      </c>
      <c r="F908">
        <v>19202375.82</v>
      </c>
      <c r="G908">
        <v>2</v>
      </c>
    </row>
    <row r="909" spans="1:8" x14ac:dyDescent="0.25">
      <c r="A909">
        <v>32</v>
      </c>
      <c r="B909" t="s">
        <v>11</v>
      </c>
      <c r="C909" t="s">
        <v>85</v>
      </c>
      <c r="D909" t="s">
        <v>558</v>
      </c>
      <c r="E909">
        <v>10809000</v>
      </c>
      <c r="F909">
        <v>25173233.02</v>
      </c>
      <c r="G909">
        <v>1</v>
      </c>
    </row>
    <row r="910" spans="1:8" x14ac:dyDescent="0.25">
      <c r="A910">
        <v>93</v>
      </c>
      <c r="B910" t="s">
        <v>11</v>
      </c>
      <c r="C910" t="s">
        <v>541</v>
      </c>
      <c r="D910" t="s">
        <v>559</v>
      </c>
      <c r="E910">
        <v>9188000</v>
      </c>
      <c r="F910">
        <v>18934592.239999998</v>
      </c>
      <c r="G910">
        <v>1</v>
      </c>
    </row>
    <row r="911" spans="1:8" x14ac:dyDescent="0.25">
      <c r="A911">
        <v>93</v>
      </c>
      <c r="B911" t="s">
        <v>11</v>
      </c>
      <c r="C911" t="s">
        <v>334</v>
      </c>
      <c r="D911" t="s">
        <v>560</v>
      </c>
      <c r="E911">
        <v>6650000</v>
      </c>
      <c r="F911">
        <v>25300000</v>
      </c>
      <c r="G911">
        <v>1</v>
      </c>
    </row>
    <row r="912" spans="1:8" x14ac:dyDescent="0.25">
      <c r="A912">
        <v>93</v>
      </c>
      <c r="B912" t="s">
        <v>11</v>
      </c>
      <c r="C912" t="s">
        <v>347</v>
      </c>
      <c r="D912" t="s">
        <v>561</v>
      </c>
      <c r="E912">
        <v>9085000</v>
      </c>
      <c r="F912">
        <v>12800000</v>
      </c>
      <c r="G912">
        <v>1</v>
      </c>
    </row>
    <row r="913" spans="1:8" x14ac:dyDescent="0.25">
      <c r="A913">
        <v>93</v>
      </c>
      <c r="B913" t="s">
        <v>11</v>
      </c>
      <c r="C913" t="s">
        <v>347</v>
      </c>
      <c r="D913" t="s">
        <v>561</v>
      </c>
      <c r="E913">
        <v>7196000</v>
      </c>
      <c r="F913">
        <v>40004747.850000001</v>
      </c>
      <c r="G913">
        <v>1</v>
      </c>
    </row>
    <row r="914" spans="1:8" x14ac:dyDescent="0.25">
      <c r="A914">
        <v>93</v>
      </c>
      <c r="B914" t="s">
        <v>11</v>
      </c>
      <c r="C914" t="s">
        <v>454</v>
      </c>
      <c r="D914" t="s">
        <v>562</v>
      </c>
      <c r="E914">
        <v>7028000</v>
      </c>
      <c r="F914">
        <v>25159501.620000001</v>
      </c>
      <c r="G914">
        <v>1</v>
      </c>
    </row>
    <row r="915" spans="1:8" x14ac:dyDescent="0.25">
      <c r="A915">
        <v>4</v>
      </c>
      <c r="B915" t="s">
        <v>12</v>
      </c>
      <c r="C915" t="s">
        <v>72</v>
      </c>
      <c r="D915" t="s">
        <v>563</v>
      </c>
      <c r="E915">
        <v>20922889.02</v>
      </c>
      <c r="F915">
        <v>20922889.02</v>
      </c>
      <c r="H915">
        <v>1</v>
      </c>
    </row>
    <row r="916" spans="1:8" x14ac:dyDescent="0.25">
      <c r="A916">
        <v>4</v>
      </c>
      <c r="B916" t="s">
        <v>12</v>
      </c>
      <c r="C916" t="s">
        <v>72</v>
      </c>
      <c r="D916" t="s">
        <v>563</v>
      </c>
      <c r="E916">
        <v>20840970.27</v>
      </c>
      <c r="F916">
        <v>20840970.27</v>
      </c>
      <c r="H916">
        <v>2</v>
      </c>
    </row>
    <row r="917" spans="1:8" x14ac:dyDescent="0.25">
      <c r="A917">
        <v>93</v>
      </c>
      <c r="B917" t="s">
        <v>12</v>
      </c>
      <c r="C917" t="s">
        <v>72</v>
      </c>
      <c r="D917" t="s">
        <v>563</v>
      </c>
      <c r="E917">
        <v>6195333.3333333302</v>
      </c>
      <c r="F917">
        <v>12665151.116666701</v>
      </c>
      <c r="G917">
        <v>3</v>
      </c>
    </row>
    <row r="918" spans="1:8" x14ac:dyDescent="0.25">
      <c r="A918">
        <v>93</v>
      </c>
      <c r="B918" t="s">
        <v>12</v>
      </c>
      <c r="C918" t="s">
        <v>72</v>
      </c>
      <c r="D918" t="s">
        <v>563</v>
      </c>
      <c r="E918">
        <v>8248000</v>
      </c>
      <c r="F918">
        <v>8598210.0299999993</v>
      </c>
      <c r="G918">
        <v>1</v>
      </c>
    </row>
    <row r="919" spans="1:8" x14ac:dyDescent="0.25">
      <c r="A919">
        <v>117</v>
      </c>
      <c r="B919" t="s">
        <v>12</v>
      </c>
      <c r="C919" t="s">
        <v>72</v>
      </c>
      <c r="D919" t="s">
        <v>563</v>
      </c>
      <c r="E919">
        <v>9182000</v>
      </c>
      <c r="F919">
        <v>9511293.75</v>
      </c>
      <c r="G919">
        <v>1</v>
      </c>
    </row>
    <row r="920" spans="1:8" x14ac:dyDescent="0.25">
      <c r="A920">
        <v>93</v>
      </c>
      <c r="B920" t="s">
        <v>13</v>
      </c>
      <c r="C920" t="s">
        <v>536</v>
      </c>
      <c r="D920" t="s">
        <v>564</v>
      </c>
      <c r="E920">
        <v>8287000</v>
      </c>
      <c r="F920">
        <v>51200000</v>
      </c>
      <c r="G920">
        <v>1</v>
      </c>
    </row>
    <row r="921" spans="1:8" x14ac:dyDescent="0.25">
      <c r="A921">
        <v>93</v>
      </c>
      <c r="B921" t="s">
        <v>64</v>
      </c>
      <c r="C921" t="s">
        <v>64</v>
      </c>
      <c r="D921" t="s">
        <v>565</v>
      </c>
      <c r="E921">
        <v>9182000</v>
      </c>
      <c r="F921">
        <v>22325000</v>
      </c>
      <c r="G921">
        <v>1</v>
      </c>
    </row>
    <row r="922" spans="1:8" x14ac:dyDescent="0.25">
      <c r="A922">
        <v>117</v>
      </c>
      <c r="B922" t="s">
        <v>64</v>
      </c>
      <c r="C922" t="s">
        <v>64</v>
      </c>
      <c r="D922" t="s">
        <v>565</v>
      </c>
      <c r="E922">
        <v>9273000</v>
      </c>
      <c r="F922">
        <v>9511293.75</v>
      </c>
      <c r="G922">
        <v>1</v>
      </c>
    </row>
    <row r="923" spans="1:8" x14ac:dyDescent="0.25">
      <c r="A923">
        <v>93</v>
      </c>
      <c r="B923" t="s">
        <v>64</v>
      </c>
      <c r="C923" t="s">
        <v>65</v>
      </c>
      <c r="D923" t="s">
        <v>566</v>
      </c>
      <c r="E923">
        <v>4643000</v>
      </c>
      <c r="F923">
        <v>11150000</v>
      </c>
      <c r="G923">
        <v>2</v>
      </c>
    </row>
    <row r="924" spans="1:8" x14ac:dyDescent="0.25">
      <c r="A924">
        <v>32</v>
      </c>
      <c r="B924" t="s">
        <v>86</v>
      </c>
      <c r="C924" t="s">
        <v>271</v>
      </c>
      <c r="D924" t="s">
        <v>567</v>
      </c>
      <c r="E924">
        <v>21772744.9681818</v>
      </c>
      <c r="F924">
        <v>21772744.9681818</v>
      </c>
      <c r="H924">
        <v>33</v>
      </c>
    </row>
    <row r="925" spans="1:8" x14ac:dyDescent="0.25">
      <c r="A925">
        <v>101</v>
      </c>
      <c r="B925" t="s">
        <v>86</v>
      </c>
      <c r="C925" t="s">
        <v>271</v>
      </c>
      <c r="D925" t="s">
        <v>567</v>
      </c>
      <c r="E925">
        <v>9300000</v>
      </c>
      <c r="F925">
        <v>9542000</v>
      </c>
      <c r="G925">
        <v>1</v>
      </c>
    </row>
    <row r="926" spans="1:8" x14ac:dyDescent="0.25">
      <c r="A926">
        <v>4</v>
      </c>
      <c r="B926" t="s">
        <v>84</v>
      </c>
      <c r="C926" t="s">
        <v>346</v>
      </c>
      <c r="D926" t="s">
        <v>568</v>
      </c>
      <c r="E926">
        <v>9300000</v>
      </c>
      <c r="F926">
        <v>9600000</v>
      </c>
      <c r="G926">
        <v>1</v>
      </c>
    </row>
    <row r="927" spans="1:8" x14ac:dyDescent="0.25">
      <c r="A927">
        <v>4</v>
      </c>
      <c r="B927" t="s">
        <v>84</v>
      </c>
      <c r="C927" t="s">
        <v>339</v>
      </c>
      <c r="D927" t="s">
        <v>569</v>
      </c>
      <c r="E927">
        <v>9286000</v>
      </c>
      <c r="F927">
        <v>9600000</v>
      </c>
      <c r="G927">
        <v>1</v>
      </c>
    </row>
    <row r="928" spans="1:8" x14ac:dyDescent="0.25">
      <c r="A928">
        <v>4</v>
      </c>
      <c r="B928" t="s">
        <v>84</v>
      </c>
      <c r="C928" t="s">
        <v>339</v>
      </c>
      <c r="D928" t="s">
        <v>570</v>
      </c>
      <c r="E928">
        <v>9300000</v>
      </c>
      <c r="F928">
        <v>9600000</v>
      </c>
      <c r="G928">
        <v>1</v>
      </c>
    </row>
    <row r="929" spans="1:8" x14ac:dyDescent="0.25">
      <c r="A929">
        <v>4</v>
      </c>
      <c r="B929" t="s">
        <v>11</v>
      </c>
      <c r="C929" t="s">
        <v>385</v>
      </c>
      <c r="D929" t="s">
        <v>385</v>
      </c>
      <c r="E929">
        <v>9300000</v>
      </c>
      <c r="F929">
        <v>9600000</v>
      </c>
      <c r="G929">
        <v>1</v>
      </c>
    </row>
    <row r="930" spans="1:8" x14ac:dyDescent="0.25">
      <c r="A930">
        <v>4</v>
      </c>
      <c r="B930" t="s">
        <v>12</v>
      </c>
      <c r="C930" t="s">
        <v>12</v>
      </c>
      <c r="D930" t="s">
        <v>571</v>
      </c>
      <c r="E930">
        <v>7531000</v>
      </c>
      <c r="F930">
        <v>66800000</v>
      </c>
      <c r="G930">
        <v>1</v>
      </c>
    </row>
    <row r="931" spans="1:8" x14ac:dyDescent="0.25">
      <c r="A931">
        <v>4</v>
      </c>
      <c r="B931" t="s">
        <v>12</v>
      </c>
      <c r="C931" t="s">
        <v>12</v>
      </c>
      <c r="D931" t="s">
        <v>572</v>
      </c>
      <c r="E931">
        <v>9208000</v>
      </c>
      <c r="F931">
        <v>30825000</v>
      </c>
      <c r="G931">
        <v>1</v>
      </c>
    </row>
    <row r="932" spans="1:8" x14ac:dyDescent="0.25">
      <c r="A932">
        <v>87</v>
      </c>
      <c r="B932" t="s">
        <v>12</v>
      </c>
      <c r="C932" t="s">
        <v>12</v>
      </c>
      <c r="D932" t="s">
        <v>572</v>
      </c>
      <c r="E932">
        <v>9300000</v>
      </c>
      <c r="F932">
        <v>9629447.9000000004</v>
      </c>
      <c r="G932">
        <v>1</v>
      </c>
    </row>
    <row r="933" spans="1:8" x14ac:dyDescent="0.25">
      <c r="A933">
        <v>4</v>
      </c>
      <c r="B933" t="s">
        <v>12</v>
      </c>
      <c r="C933" t="s">
        <v>12</v>
      </c>
      <c r="D933" t="s">
        <v>573</v>
      </c>
      <c r="E933">
        <v>7636333.3333333302</v>
      </c>
      <c r="F933">
        <v>15616666.6666667</v>
      </c>
      <c r="G933">
        <v>3</v>
      </c>
    </row>
    <row r="934" spans="1:8" x14ac:dyDescent="0.25">
      <c r="A934">
        <v>108</v>
      </c>
      <c r="B934" t="s">
        <v>12</v>
      </c>
      <c r="C934" t="s">
        <v>12</v>
      </c>
      <c r="D934" t="s">
        <v>573</v>
      </c>
      <c r="E934">
        <v>9300000</v>
      </c>
      <c r="F934">
        <v>9530000</v>
      </c>
      <c r="G934">
        <v>1</v>
      </c>
    </row>
    <row r="935" spans="1:8" x14ac:dyDescent="0.25">
      <c r="A935">
        <v>4</v>
      </c>
      <c r="B935" t="s">
        <v>12</v>
      </c>
      <c r="C935" t="s">
        <v>282</v>
      </c>
      <c r="D935" t="s">
        <v>574</v>
      </c>
      <c r="E935">
        <v>9300000</v>
      </c>
      <c r="F935">
        <v>9600000</v>
      </c>
      <c r="G935">
        <v>3</v>
      </c>
    </row>
    <row r="936" spans="1:8" x14ac:dyDescent="0.25">
      <c r="A936">
        <v>93</v>
      </c>
      <c r="B936" t="s">
        <v>12</v>
      </c>
      <c r="C936" t="s">
        <v>282</v>
      </c>
      <c r="D936" t="s">
        <v>574</v>
      </c>
      <c r="E936">
        <v>20340923.614999998</v>
      </c>
      <c r="F936">
        <v>20468269.484999999</v>
      </c>
      <c r="H936">
        <v>2</v>
      </c>
    </row>
    <row r="937" spans="1:8" x14ac:dyDescent="0.25">
      <c r="A937">
        <v>4</v>
      </c>
      <c r="B937" t="s">
        <v>63</v>
      </c>
      <c r="C937" t="s">
        <v>276</v>
      </c>
      <c r="D937" t="s">
        <v>575</v>
      </c>
      <c r="E937">
        <v>8581000</v>
      </c>
      <c r="F937">
        <v>9600000</v>
      </c>
      <c r="G937">
        <v>1</v>
      </c>
    </row>
    <row r="938" spans="1:8" x14ac:dyDescent="0.25">
      <c r="A938">
        <v>4</v>
      </c>
      <c r="B938" t="s">
        <v>64</v>
      </c>
      <c r="C938" t="s">
        <v>345</v>
      </c>
      <c r="D938" t="s">
        <v>576</v>
      </c>
      <c r="E938">
        <v>9043000</v>
      </c>
      <c r="F938">
        <v>26043000</v>
      </c>
      <c r="G938">
        <v>1</v>
      </c>
    </row>
    <row r="939" spans="1:8" x14ac:dyDescent="0.25">
      <c r="A939">
        <v>22</v>
      </c>
      <c r="B939" t="s">
        <v>64</v>
      </c>
      <c r="C939" t="s">
        <v>345</v>
      </c>
      <c r="D939" t="s">
        <v>576</v>
      </c>
      <c r="E939">
        <v>6482000</v>
      </c>
      <c r="F939">
        <v>25382000</v>
      </c>
      <c r="G939">
        <v>1</v>
      </c>
    </row>
    <row r="940" spans="1:8" x14ac:dyDescent="0.25">
      <c r="A940">
        <v>22</v>
      </c>
      <c r="B940" t="s">
        <v>11</v>
      </c>
      <c r="C940" t="s">
        <v>11</v>
      </c>
      <c r="D940" t="s">
        <v>577</v>
      </c>
      <c r="E940">
        <v>8203000</v>
      </c>
      <c r="F940">
        <v>50087000</v>
      </c>
      <c r="G940">
        <v>1</v>
      </c>
    </row>
    <row r="941" spans="1:8" x14ac:dyDescent="0.25">
      <c r="A941">
        <v>22</v>
      </c>
      <c r="B941" t="s">
        <v>11</v>
      </c>
      <c r="C941" t="s">
        <v>11</v>
      </c>
      <c r="D941" t="s">
        <v>578</v>
      </c>
      <c r="E941">
        <v>6482000</v>
      </c>
      <c r="F941">
        <v>49882000</v>
      </c>
      <c r="G941">
        <v>1</v>
      </c>
    </row>
    <row r="942" spans="1:8" x14ac:dyDescent="0.25">
      <c r="A942">
        <v>27</v>
      </c>
      <c r="B942" t="s">
        <v>13</v>
      </c>
      <c r="C942" t="s">
        <v>483</v>
      </c>
      <c r="D942" t="s">
        <v>579</v>
      </c>
      <c r="E942">
        <v>6902000</v>
      </c>
      <c r="F942">
        <v>72708000</v>
      </c>
      <c r="G942">
        <v>1</v>
      </c>
    </row>
    <row r="943" spans="1:8" x14ac:dyDescent="0.25">
      <c r="A943">
        <v>28</v>
      </c>
      <c r="B943" t="s">
        <v>11</v>
      </c>
      <c r="C943" t="s">
        <v>340</v>
      </c>
      <c r="D943" t="s">
        <v>580</v>
      </c>
      <c r="E943">
        <v>9300000</v>
      </c>
      <c r="F943">
        <v>9908546.2300000004</v>
      </c>
      <c r="G943">
        <v>1</v>
      </c>
    </row>
    <row r="944" spans="1:8" x14ac:dyDescent="0.25">
      <c r="A944">
        <v>28</v>
      </c>
      <c r="B944" t="s">
        <v>63</v>
      </c>
      <c r="C944" t="s">
        <v>276</v>
      </c>
      <c r="D944" t="s">
        <v>581</v>
      </c>
      <c r="E944">
        <v>9241000</v>
      </c>
      <c r="F944">
        <v>9605358.3300000001</v>
      </c>
      <c r="G944">
        <v>1</v>
      </c>
    </row>
    <row r="945" spans="1:7" x14ac:dyDescent="0.25">
      <c r="A945">
        <v>32</v>
      </c>
      <c r="B945" t="s">
        <v>84</v>
      </c>
      <c r="C945" t="s">
        <v>341</v>
      </c>
      <c r="D945" t="s">
        <v>582</v>
      </c>
      <c r="E945">
        <v>8665000</v>
      </c>
      <c r="F945">
        <v>15593928.99</v>
      </c>
      <c r="G945">
        <v>1</v>
      </c>
    </row>
    <row r="946" spans="1:7" x14ac:dyDescent="0.25">
      <c r="A946">
        <v>32</v>
      </c>
      <c r="B946" t="s">
        <v>63</v>
      </c>
      <c r="C946" t="s">
        <v>344</v>
      </c>
      <c r="D946" t="s">
        <v>583</v>
      </c>
      <c r="E946">
        <v>9201000</v>
      </c>
      <c r="F946">
        <v>13018234.35</v>
      </c>
      <c r="G946">
        <v>1</v>
      </c>
    </row>
    <row r="947" spans="1:7" x14ac:dyDescent="0.25">
      <c r="A947">
        <v>32</v>
      </c>
      <c r="B947" t="s">
        <v>63</v>
      </c>
      <c r="C947" t="s">
        <v>360</v>
      </c>
      <c r="D947" t="s">
        <v>584</v>
      </c>
      <c r="E947">
        <v>9043000</v>
      </c>
      <c r="F947">
        <v>24655675.739999998</v>
      </c>
      <c r="G947">
        <v>1</v>
      </c>
    </row>
    <row r="948" spans="1:7" x14ac:dyDescent="0.25">
      <c r="A948">
        <v>87</v>
      </c>
      <c r="B948" t="s">
        <v>84</v>
      </c>
      <c r="C948" t="s">
        <v>539</v>
      </c>
      <c r="D948" t="s">
        <v>585</v>
      </c>
      <c r="E948">
        <v>8833000</v>
      </c>
      <c r="F948">
        <v>9606024.2899999991</v>
      </c>
      <c r="G948">
        <v>1</v>
      </c>
    </row>
    <row r="949" spans="1:7" x14ac:dyDescent="0.25">
      <c r="A949">
        <v>88</v>
      </c>
      <c r="B949" t="s">
        <v>84</v>
      </c>
      <c r="C949" t="s">
        <v>438</v>
      </c>
      <c r="D949" t="s">
        <v>586</v>
      </c>
      <c r="E949">
        <v>9293000</v>
      </c>
      <c r="F949">
        <v>9620673.5</v>
      </c>
      <c r="G949">
        <v>1</v>
      </c>
    </row>
    <row r="950" spans="1:7" x14ac:dyDescent="0.25">
      <c r="A950">
        <v>88</v>
      </c>
      <c r="B950" t="s">
        <v>84</v>
      </c>
      <c r="C950" t="s">
        <v>511</v>
      </c>
      <c r="D950" t="s">
        <v>587</v>
      </c>
      <c r="E950">
        <v>9300000</v>
      </c>
      <c r="F950">
        <v>9714519.9800000004</v>
      </c>
      <c r="G950">
        <v>1</v>
      </c>
    </row>
    <row r="951" spans="1:7" x14ac:dyDescent="0.25">
      <c r="A951">
        <v>93</v>
      </c>
      <c r="B951" t="s">
        <v>84</v>
      </c>
      <c r="C951" t="s">
        <v>588</v>
      </c>
      <c r="D951" t="s">
        <v>589</v>
      </c>
      <c r="E951">
        <v>6104000</v>
      </c>
      <c r="F951">
        <v>9804000</v>
      </c>
      <c r="G951">
        <v>1</v>
      </c>
    </row>
    <row r="952" spans="1:7" x14ac:dyDescent="0.25">
      <c r="A952">
        <v>93</v>
      </c>
      <c r="B952" t="s">
        <v>11</v>
      </c>
      <c r="C952" t="s">
        <v>85</v>
      </c>
      <c r="D952" t="s">
        <v>85</v>
      </c>
      <c r="E952">
        <v>7699000</v>
      </c>
      <c r="F952">
        <v>48600000</v>
      </c>
      <c r="G952">
        <v>1</v>
      </c>
    </row>
    <row r="953" spans="1:7" x14ac:dyDescent="0.25">
      <c r="A953">
        <v>93</v>
      </c>
      <c r="B953" t="s">
        <v>11</v>
      </c>
      <c r="C953" t="s">
        <v>367</v>
      </c>
      <c r="D953" t="s">
        <v>590</v>
      </c>
      <c r="E953">
        <v>8203000</v>
      </c>
      <c r="F953">
        <v>14121425.640000001</v>
      </c>
      <c r="G953">
        <v>1</v>
      </c>
    </row>
    <row r="954" spans="1:7" x14ac:dyDescent="0.25">
      <c r="A954">
        <v>93</v>
      </c>
      <c r="B954" t="s">
        <v>12</v>
      </c>
      <c r="C954" t="s">
        <v>238</v>
      </c>
      <c r="D954" t="s">
        <v>591</v>
      </c>
      <c r="E954">
        <v>9300000</v>
      </c>
      <c r="F954">
        <v>9750000</v>
      </c>
      <c r="G954">
        <v>1</v>
      </c>
    </row>
    <row r="955" spans="1:7" x14ac:dyDescent="0.25">
      <c r="A955">
        <v>93</v>
      </c>
      <c r="B955" t="s">
        <v>12</v>
      </c>
      <c r="C955" t="s">
        <v>72</v>
      </c>
      <c r="D955" t="s">
        <v>592</v>
      </c>
      <c r="E955">
        <v>8229000</v>
      </c>
      <c r="F955">
        <v>8579288.4100000001</v>
      </c>
      <c r="G955">
        <v>1</v>
      </c>
    </row>
    <row r="956" spans="1:7" x14ac:dyDescent="0.25">
      <c r="A956">
        <v>93</v>
      </c>
      <c r="B956" t="s">
        <v>12</v>
      </c>
      <c r="C956" t="s">
        <v>350</v>
      </c>
      <c r="D956" t="s">
        <v>593</v>
      </c>
      <c r="E956">
        <v>9300000</v>
      </c>
      <c r="F956">
        <v>9550000</v>
      </c>
      <c r="G956">
        <v>1</v>
      </c>
    </row>
    <row r="957" spans="1:7" x14ac:dyDescent="0.25">
      <c r="A957">
        <v>117</v>
      </c>
      <c r="B957" t="s">
        <v>12</v>
      </c>
      <c r="C957" t="s">
        <v>350</v>
      </c>
      <c r="D957" t="s">
        <v>593</v>
      </c>
      <c r="E957">
        <v>9300000</v>
      </c>
      <c r="F957">
        <v>9511293.75</v>
      </c>
      <c r="G957">
        <v>1</v>
      </c>
    </row>
    <row r="958" spans="1:7" x14ac:dyDescent="0.25">
      <c r="A958">
        <v>96</v>
      </c>
      <c r="B958" t="s">
        <v>84</v>
      </c>
      <c r="C958" t="s">
        <v>588</v>
      </c>
      <c r="D958" t="s">
        <v>588</v>
      </c>
      <c r="E958">
        <v>7867000</v>
      </c>
      <c r="F958">
        <v>8167507.8200000003</v>
      </c>
      <c r="G958">
        <v>1</v>
      </c>
    </row>
    <row r="959" spans="1:7" x14ac:dyDescent="0.25">
      <c r="A959">
        <v>96</v>
      </c>
      <c r="B959" t="s">
        <v>63</v>
      </c>
      <c r="C959" t="s">
        <v>344</v>
      </c>
      <c r="D959" t="s">
        <v>594</v>
      </c>
      <c r="E959">
        <v>9300000</v>
      </c>
      <c r="F959">
        <v>9604557.5099999998</v>
      </c>
      <c r="G959">
        <v>1</v>
      </c>
    </row>
    <row r="960" spans="1:7" x14ac:dyDescent="0.25">
      <c r="A960">
        <v>105</v>
      </c>
      <c r="B960" t="s">
        <v>64</v>
      </c>
      <c r="C960" t="s">
        <v>62</v>
      </c>
      <c r="D960" t="s">
        <v>595</v>
      </c>
      <c r="E960">
        <v>9300000</v>
      </c>
      <c r="F960">
        <v>9599973.5399999991</v>
      </c>
      <c r="G960">
        <v>1</v>
      </c>
    </row>
    <row r="961" spans="1:8" x14ac:dyDescent="0.25">
      <c r="A961">
        <v>116</v>
      </c>
      <c r="B961" t="s">
        <v>64</v>
      </c>
      <c r="C961" t="s">
        <v>62</v>
      </c>
      <c r="D961" t="s">
        <v>596</v>
      </c>
      <c r="E961">
        <v>14787780.17</v>
      </c>
      <c r="F961">
        <v>14919354.140000001</v>
      </c>
      <c r="H961">
        <v>1</v>
      </c>
    </row>
    <row r="962" spans="1:8" x14ac:dyDescent="0.25">
      <c r="A962">
        <v>105</v>
      </c>
      <c r="B962" t="s">
        <v>64</v>
      </c>
      <c r="C962" t="s">
        <v>62</v>
      </c>
      <c r="D962" t="s">
        <v>596</v>
      </c>
      <c r="E962">
        <v>9300000</v>
      </c>
      <c r="F962">
        <v>9599973.5399999991</v>
      </c>
      <c r="G962">
        <v>1</v>
      </c>
    </row>
    <row r="963" spans="1:8" x14ac:dyDescent="0.25">
      <c r="A963">
        <v>108</v>
      </c>
      <c r="B963" t="s">
        <v>12</v>
      </c>
      <c r="C963" t="s">
        <v>351</v>
      </c>
      <c r="D963" t="s">
        <v>597</v>
      </c>
      <c r="E963">
        <v>9300000</v>
      </c>
      <c r="F963">
        <v>9535000</v>
      </c>
      <c r="G963">
        <v>1</v>
      </c>
    </row>
    <row r="964" spans="1:8" x14ac:dyDescent="0.25">
      <c r="A964">
        <v>117</v>
      </c>
      <c r="B964" t="s">
        <v>11</v>
      </c>
      <c r="C964" t="s">
        <v>358</v>
      </c>
      <c r="D964" t="s">
        <v>598</v>
      </c>
      <c r="E964">
        <v>11621500</v>
      </c>
      <c r="F964">
        <v>11884934.074999999</v>
      </c>
      <c r="G964">
        <v>2</v>
      </c>
    </row>
    <row r="965" spans="1:8" x14ac:dyDescent="0.25">
      <c r="A965">
        <v>117</v>
      </c>
      <c r="B965" t="s">
        <v>63</v>
      </c>
      <c r="C965" t="s">
        <v>303</v>
      </c>
      <c r="D965" t="s">
        <v>599</v>
      </c>
      <c r="E965">
        <v>9300000</v>
      </c>
      <c r="F965">
        <v>9511293.75</v>
      </c>
      <c r="G965">
        <v>1</v>
      </c>
    </row>
    <row r="966" spans="1:8" x14ac:dyDescent="0.25">
      <c r="A966">
        <v>117</v>
      </c>
      <c r="B966" t="s">
        <v>64</v>
      </c>
      <c r="C966" t="s">
        <v>329</v>
      </c>
      <c r="D966" t="s">
        <v>535</v>
      </c>
      <c r="E966">
        <v>9300000</v>
      </c>
      <c r="F966">
        <v>9511293.75</v>
      </c>
      <c r="G966">
        <v>1</v>
      </c>
    </row>
    <row r="967" spans="1:8" x14ac:dyDescent="0.25">
      <c r="A967">
        <v>93</v>
      </c>
      <c r="B967" t="s">
        <v>11</v>
      </c>
      <c r="C967" t="s">
        <v>432</v>
      </c>
      <c r="D967" t="s">
        <v>600</v>
      </c>
      <c r="E967">
        <v>23414964.149999999</v>
      </c>
      <c r="F967">
        <v>23414964.149999999</v>
      </c>
      <c r="H967">
        <v>1</v>
      </c>
    </row>
    <row r="968" spans="1:8" x14ac:dyDescent="0.25">
      <c r="A968">
        <v>93</v>
      </c>
      <c r="B968" t="s">
        <v>12</v>
      </c>
      <c r="C968" t="s">
        <v>72</v>
      </c>
      <c r="D968" t="s">
        <v>601</v>
      </c>
      <c r="E968">
        <v>18112122.280000001</v>
      </c>
      <c r="F968">
        <v>18112122.280000001</v>
      </c>
      <c r="H968">
        <v>1</v>
      </c>
    </row>
    <row r="969" spans="1:8" x14ac:dyDescent="0.25">
      <c r="A969">
        <v>93</v>
      </c>
      <c r="B969" t="s">
        <v>12</v>
      </c>
      <c r="C969" t="s">
        <v>72</v>
      </c>
      <c r="D969" t="s">
        <v>601</v>
      </c>
      <c r="E969">
        <v>19991159.420000002</v>
      </c>
      <c r="F969">
        <v>20052399.359999999</v>
      </c>
      <c r="H969">
        <v>1</v>
      </c>
    </row>
    <row r="970" spans="1:8" x14ac:dyDescent="0.25">
      <c r="A970">
        <v>93</v>
      </c>
      <c r="B970" t="s">
        <v>11</v>
      </c>
      <c r="C970" t="s">
        <v>358</v>
      </c>
      <c r="D970" t="s">
        <v>602</v>
      </c>
      <c r="E970">
        <v>15733200</v>
      </c>
      <c r="F970">
        <v>15733200</v>
      </c>
      <c r="H970">
        <v>1</v>
      </c>
    </row>
    <row r="971" spans="1:8" x14ac:dyDescent="0.25">
      <c r="A971">
        <v>96</v>
      </c>
      <c r="B971" t="s">
        <v>12</v>
      </c>
      <c r="C971" t="s">
        <v>386</v>
      </c>
      <c r="D971" t="s">
        <v>603</v>
      </c>
      <c r="E971">
        <v>21389092.140000001</v>
      </c>
      <c r="F971">
        <v>21458991.27</v>
      </c>
      <c r="H971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209B6-21E1-46EB-A802-78902F59BBB3}">
  <dimension ref="A1:H721"/>
  <sheetViews>
    <sheetView workbookViewId="0">
      <selection activeCell="A3" sqref="A3:H72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612" t="s">
        <v>604</v>
      </c>
    </row>
    <row r="3" spans="1:8" x14ac:dyDescent="0.25">
      <c r="A3" t="s">
        <v>68</v>
      </c>
      <c r="B3" t="s">
        <v>230</v>
      </c>
      <c r="C3" t="s">
        <v>231</v>
      </c>
      <c r="D3" t="s">
        <v>232</v>
      </c>
      <c r="E3" t="s">
        <v>178</v>
      </c>
      <c r="F3" t="s">
        <v>179</v>
      </c>
      <c r="G3" t="s">
        <v>180</v>
      </c>
      <c r="H3" t="s">
        <v>181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9208000</v>
      </c>
      <c r="F4">
        <v>9600000</v>
      </c>
      <c r="G4">
        <v>1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11338000</v>
      </c>
      <c r="F5">
        <v>11925000</v>
      </c>
      <c r="G5">
        <v>2</v>
      </c>
    </row>
    <row r="6" spans="1:8" x14ac:dyDescent="0.25">
      <c r="A6">
        <v>28</v>
      </c>
      <c r="B6" t="s">
        <v>11</v>
      </c>
      <c r="C6" t="s">
        <v>78</v>
      </c>
      <c r="D6" t="s">
        <v>83</v>
      </c>
      <c r="E6">
        <v>9300000</v>
      </c>
      <c r="F6">
        <v>9606025.0299999993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9240500</v>
      </c>
      <c r="F7">
        <v>20007500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9165400</v>
      </c>
      <c r="F8">
        <v>18665861.105999999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26310910.16</v>
      </c>
      <c r="F9">
        <v>26527077.719999999</v>
      </c>
      <c r="H9">
        <v>1</v>
      </c>
    </row>
    <row r="10" spans="1:8" x14ac:dyDescent="0.25">
      <c r="A10">
        <v>121</v>
      </c>
      <c r="B10" t="s">
        <v>11</v>
      </c>
      <c r="C10" t="s">
        <v>78</v>
      </c>
      <c r="D10" t="s">
        <v>83</v>
      </c>
      <c r="E10">
        <v>9234000</v>
      </c>
      <c r="F10">
        <v>10122836.449999999</v>
      </c>
      <c r="G10">
        <v>1</v>
      </c>
    </row>
    <row r="11" spans="1:8" x14ac:dyDescent="0.25">
      <c r="A11">
        <v>108</v>
      </c>
      <c r="B11" t="s">
        <v>11</v>
      </c>
      <c r="C11" t="s">
        <v>78</v>
      </c>
      <c r="D11" t="s">
        <v>83</v>
      </c>
      <c r="E11">
        <v>9300000</v>
      </c>
      <c r="F11">
        <v>9530000</v>
      </c>
      <c r="G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9286500</v>
      </c>
      <c r="F12">
        <v>9600000</v>
      </c>
      <c r="G12">
        <v>2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9084222.2222222202</v>
      </c>
      <c r="F13">
        <v>11150000</v>
      </c>
      <c r="G13">
        <v>9</v>
      </c>
    </row>
    <row r="14" spans="1:8" x14ac:dyDescent="0.25">
      <c r="A14">
        <v>28</v>
      </c>
      <c r="B14" t="s">
        <v>86</v>
      </c>
      <c r="C14" t="s">
        <v>88</v>
      </c>
      <c r="D14" t="s">
        <v>67</v>
      </c>
      <c r="E14">
        <v>9293000</v>
      </c>
      <c r="F14">
        <v>9605945.9299999997</v>
      </c>
      <c r="G14">
        <v>1</v>
      </c>
    </row>
    <row r="15" spans="1:8" x14ac:dyDescent="0.25">
      <c r="A15">
        <v>87</v>
      </c>
      <c r="B15" t="s">
        <v>86</v>
      </c>
      <c r="C15" t="s">
        <v>88</v>
      </c>
      <c r="D15" t="s">
        <v>67</v>
      </c>
      <c r="E15">
        <v>9282800</v>
      </c>
      <c r="F15">
        <v>12470881.58</v>
      </c>
      <c r="G15">
        <v>5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8391166.6666666698</v>
      </c>
      <c r="F16">
        <v>10380845.2983333</v>
      </c>
      <c r="G16">
        <v>6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9045800</v>
      </c>
      <c r="F17">
        <v>15309000</v>
      </c>
      <c r="G17">
        <v>5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17891190.870000001</v>
      </c>
      <c r="F18">
        <v>17891190.870000001</v>
      </c>
      <c r="H18">
        <v>1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27708821.530000001</v>
      </c>
      <c r="F19">
        <v>27708821.530000001</v>
      </c>
      <c r="H19">
        <v>1</v>
      </c>
    </row>
    <row r="20" spans="1:8" x14ac:dyDescent="0.25">
      <c r="A20">
        <v>4</v>
      </c>
      <c r="B20" t="s">
        <v>84</v>
      </c>
      <c r="C20" t="s">
        <v>90</v>
      </c>
      <c r="D20" t="s">
        <v>69</v>
      </c>
      <c r="E20">
        <v>9283500</v>
      </c>
      <c r="F20">
        <v>9675000</v>
      </c>
      <c r="G20">
        <v>2</v>
      </c>
    </row>
    <row r="21" spans="1:8" x14ac:dyDescent="0.25">
      <c r="A21">
        <v>4</v>
      </c>
      <c r="B21" t="s">
        <v>84</v>
      </c>
      <c r="C21" t="s">
        <v>90</v>
      </c>
      <c r="D21" t="s">
        <v>69</v>
      </c>
      <c r="E21">
        <v>8749000</v>
      </c>
      <c r="F21">
        <v>29799000</v>
      </c>
      <c r="G21">
        <v>1</v>
      </c>
    </row>
    <row r="22" spans="1:8" x14ac:dyDescent="0.25">
      <c r="A22">
        <v>87</v>
      </c>
      <c r="B22" t="s">
        <v>84</v>
      </c>
      <c r="C22" t="s">
        <v>90</v>
      </c>
      <c r="D22" t="s">
        <v>69</v>
      </c>
      <c r="E22">
        <v>9300000</v>
      </c>
      <c r="F22">
        <v>9410581.6699999999</v>
      </c>
      <c r="G22">
        <v>1</v>
      </c>
    </row>
    <row r="23" spans="1:8" x14ac:dyDescent="0.25">
      <c r="A23">
        <v>93</v>
      </c>
      <c r="B23" t="s">
        <v>84</v>
      </c>
      <c r="C23" t="s">
        <v>90</v>
      </c>
      <c r="D23" t="s">
        <v>69</v>
      </c>
      <c r="E23">
        <v>4650000</v>
      </c>
      <c r="F23">
        <v>10711719.189999999</v>
      </c>
      <c r="G23">
        <v>2</v>
      </c>
    </row>
    <row r="24" spans="1:8" x14ac:dyDescent="0.25">
      <c r="A24">
        <v>93</v>
      </c>
      <c r="B24" t="s">
        <v>84</v>
      </c>
      <c r="C24" t="s">
        <v>90</v>
      </c>
      <c r="D24" t="s">
        <v>69</v>
      </c>
      <c r="E24">
        <v>9196200</v>
      </c>
      <c r="F24">
        <v>14868202.415999999</v>
      </c>
      <c r="G24">
        <v>5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18239860.98</v>
      </c>
      <c r="F25">
        <v>18369999.535</v>
      </c>
      <c r="H25">
        <v>2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14299883.029999999</v>
      </c>
      <c r="F26">
        <v>14449832.9</v>
      </c>
      <c r="H26">
        <v>1</v>
      </c>
    </row>
    <row r="27" spans="1:8" x14ac:dyDescent="0.25">
      <c r="A27">
        <v>88</v>
      </c>
      <c r="B27" t="s">
        <v>84</v>
      </c>
      <c r="C27" t="s">
        <v>90</v>
      </c>
      <c r="D27" t="s">
        <v>69</v>
      </c>
      <c r="E27">
        <v>17294868.256666701</v>
      </c>
      <c r="F27">
        <v>17414870.52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20987178.010000002</v>
      </c>
      <c r="F28">
        <v>21047946.010000002</v>
      </c>
      <c r="H28">
        <v>1</v>
      </c>
    </row>
    <row r="29" spans="1:8" x14ac:dyDescent="0.25">
      <c r="A29">
        <v>32</v>
      </c>
      <c r="B29" t="s">
        <v>84</v>
      </c>
      <c r="C29" t="s">
        <v>90</v>
      </c>
      <c r="D29" t="s">
        <v>69</v>
      </c>
      <c r="E29">
        <v>7028000</v>
      </c>
      <c r="F29">
        <v>22537324.100000001</v>
      </c>
      <c r="G29">
        <v>1</v>
      </c>
    </row>
    <row r="30" spans="1:8" x14ac:dyDescent="0.25">
      <c r="A30">
        <v>22</v>
      </c>
      <c r="B30" t="s">
        <v>84</v>
      </c>
      <c r="C30" t="s">
        <v>90</v>
      </c>
      <c r="D30" t="s">
        <v>69</v>
      </c>
      <c r="E30">
        <v>8917000</v>
      </c>
      <c r="F30">
        <v>36190000</v>
      </c>
      <c r="G30">
        <v>1</v>
      </c>
    </row>
    <row r="31" spans="1:8" x14ac:dyDescent="0.25">
      <c r="A31">
        <v>96</v>
      </c>
      <c r="B31" t="s">
        <v>84</v>
      </c>
      <c r="C31" t="s">
        <v>90</v>
      </c>
      <c r="D31" t="s">
        <v>69</v>
      </c>
      <c r="E31">
        <v>9227000</v>
      </c>
      <c r="F31">
        <v>10417108.890000001</v>
      </c>
      <c r="G31">
        <v>1</v>
      </c>
    </row>
    <row r="32" spans="1:8" x14ac:dyDescent="0.25">
      <c r="A32">
        <v>4</v>
      </c>
      <c r="B32" t="s">
        <v>11</v>
      </c>
      <c r="C32" t="s">
        <v>78</v>
      </c>
      <c r="D32" t="s">
        <v>79</v>
      </c>
      <c r="E32">
        <v>8925666.6666666698</v>
      </c>
      <c r="F32">
        <v>13256333.3783333</v>
      </c>
      <c r="G32">
        <v>6</v>
      </c>
    </row>
    <row r="33" spans="1:7" x14ac:dyDescent="0.25">
      <c r="A33">
        <v>93</v>
      </c>
      <c r="B33" t="s">
        <v>11</v>
      </c>
      <c r="C33" t="s">
        <v>78</v>
      </c>
      <c r="D33" t="s">
        <v>79</v>
      </c>
      <c r="E33">
        <v>9247000</v>
      </c>
      <c r="F33">
        <v>11645855.5</v>
      </c>
      <c r="G33">
        <v>1</v>
      </c>
    </row>
    <row r="34" spans="1:7" x14ac:dyDescent="0.25">
      <c r="A34">
        <v>93</v>
      </c>
      <c r="B34" t="s">
        <v>11</v>
      </c>
      <c r="C34" t="s">
        <v>78</v>
      </c>
      <c r="D34" t="s">
        <v>79</v>
      </c>
      <c r="E34">
        <v>9300000</v>
      </c>
      <c r="F34">
        <v>11136461.52</v>
      </c>
      <c r="G34">
        <v>1</v>
      </c>
    </row>
    <row r="35" spans="1:7" x14ac:dyDescent="0.25">
      <c r="A35">
        <v>116</v>
      </c>
      <c r="B35" t="s">
        <v>11</v>
      </c>
      <c r="C35" t="s">
        <v>78</v>
      </c>
      <c r="D35" t="s">
        <v>79</v>
      </c>
      <c r="E35">
        <v>9300000</v>
      </c>
      <c r="F35">
        <v>9466708.0800000001</v>
      </c>
      <c r="G35">
        <v>2</v>
      </c>
    </row>
    <row r="36" spans="1:7" x14ac:dyDescent="0.25">
      <c r="A36">
        <v>32</v>
      </c>
      <c r="B36" t="s">
        <v>11</v>
      </c>
      <c r="C36" t="s">
        <v>78</v>
      </c>
      <c r="D36" t="s">
        <v>79</v>
      </c>
      <c r="E36">
        <v>9188000</v>
      </c>
      <c r="F36">
        <v>18241377.399999999</v>
      </c>
      <c r="G36">
        <v>1</v>
      </c>
    </row>
    <row r="37" spans="1:7" x14ac:dyDescent="0.25">
      <c r="A37">
        <v>117</v>
      </c>
      <c r="B37" t="s">
        <v>11</v>
      </c>
      <c r="C37" t="s">
        <v>78</v>
      </c>
      <c r="D37" t="s">
        <v>79</v>
      </c>
      <c r="E37">
        <v>8077000</v>
      </c>
      <c r="F37">
        <v>9511293.75</v>
      </c>
      <c r="G37">
        <v>1</v>
      </c>
    </row>
    <row r="38" spans="1:7" x14ac:dyDescent="0.25">
      <c r="A38">
        <v>121</v>
      </c>
      <c r="B38" t="s">
        <v>11</v>
      </c>
      <c r="C38" t="s">
        <v>78</v>
      </c>
      <c r="D38" t="s">
        <v>79</v>
      </c>
      <c r="E38">
        <v>8203000</v>
      </c>
      <c r="F38">
        <v>9632761.4000000004</v>
      </c>
      <c r="G38">
        <v>1</v>
      </c>
    </row>
    <row r="39" spans="1:7" x14ac:dyDescent="0.25">
      <c r="A39">
        <v>4</v>
      </c>
      <c r="B39" t="s">
        <v>86</v>
      </c>
      <c r="C39" t="s">
        <v>89</v>
      </c>
      <c r="D39" t="s">
        <v>89</v>
      </c>
      <c r="E39">
        <v>9263500</v>
      </c>
      <c r="F39">
        <v>9600000</v>
      </c>
      <c r="G39">
        <v>2</v>
      </c>
    </row>
    <row r="40" spans="1:7" x14ac:dyDescent="0.25">
      <c r="A40">
        <v>4</v>
      </c>
      <c r="B40" t="s">
        <v>86</v>
      </c>
      <c r="C40" t="s">
        <v>89</v>
      </c>
      <c r="D40" t="s">
        <v>89</v>
      </c>
      <c r="E40">
        <v>9282333.3333333302</v>
      </c>
      <c r="F40">
        <v>12903771.223333299</v>
      </c>
      <c r="G40">
        <v>3</v>
      </c>
    </row>
    <row r="41" spans="1:7" x14ac:dyDescent="0.25">
      <c r="A41">
        <v>93</v>
      </c>
      <c r="B41" t="s">
        <v>86</v>
      </c>
      <c r="C41" t="s">
        <v>89</v>
      </c>
      <c r="D41" t="s">
        <v>89</v>
      </c>
      <c r="E41">
        <v>7434600</v>
      </c>
      <c r="F41">
        <v>11526000</v>
      </c>
      <c r="G41">
        <v>5</v>
      </c>
    </row>
    <row r="42" spans="1:7" x14ac:dyDescent="0.25">
      <c r="A42">
        <v>93</v>
      </c>
      <c r="B42" t="s">
        <v>86</v>
      </c>
      <c r="C42" t="s">
        <v>89</v>
      </c>
      <c r="D42" t="s">
        <v>89</v>
      </c>
      <c r="E42">
        <v>9772500</v>
      </c>
      <c r="F42">
        <v>16926666.666666701</v>
      </c>
      <c r="G42">
        <v>6</v>
      </c>
    </row>
    <row r="43" spans="1:7" x14ac:dyDescent="0.25">
      <c r="A43">
        <v>26</v>
      </c>
      <c r="B43" t="s">
        <v>86</v>
      </c>
      <c r="C43" t="s">
        <v>89</v>
      </c>
      <c r="D43" t="s">
        <v>89</v>
      </c>
      <c r="E43">
        <v>9175000</v>
      </c>
      <c r="F43">
        <v>16927129.66</v>
      </c>
      <c r="G43">
        <v>1</v>
      </c>
    </row>
    <row r="44" spans="1:7" x14ac:dyDescent="0.25">
      <c r="A44">
        <v>108</v>
      </c>
      <c r="B44" t="s">
        <v>86</v>
      </c>
      <c r="C44" t="s">
        <v>89</v>
      </c>
      <c r="D44" t="s">
        <v>89</v>
      </c>
      <c r="E44">
        <v>4646500</v>
      </c>
      <c r="F44">
        <v>11362992.5</v>
      </c>
      <c r="G44">
        <v>2</v>
      </c>
    </row>
    <row r="45" spans="1:7" x14ac:dyDescent="0.25">
      <c r="A45">
        <v>4</v>
      </c>
      <c r="B45" t="s">
        <v>86</v>
      </c>
      <c r="C45" t="s">
        <v>88</v>
      </c>
      <c r="D45" t="s">
        <v>91</v>
      </c>
      <c r="E45">
        <v>9267000</v>
      </c>
      <c r="F45">
        <v>9600000</v>
      </c>
      <c r="G45">
        <v>2</v>
      </c>
    </row>
    <row r="46" spans="1:7" x14ac:dyDescent="0.25">
      <c r="A46">
        <v>4</v>
      </c>
      <c r="B46" t="s">
        <v>86</v>
      </c>
      <c r="C46" t="s">
        <v>88</v>
      </c>
      <c r="D46" t="s">
        <v>91</v>
      </c>
      <c r="E46">
        <v>8834666.6666666698</v>
      </c>
      <c r="F46">
        <v>16357075.2533333</v>
      </c>
      <c r="G46">
        <v>3</v>
      </c>
    </row>
    <row r="47" spans="1:7" x14ac:dyDescent="0.25">
      <c r="A47">
        <v>93</v>
      </c>
      <c r="B47" t="s">
        <v>86</v>
      </c>
      <c r="C47" t="s">
        <v>88</v>
      </c>
      <c r="D47" t="s">
        <v>91</v>
      </c>
      <c r="E47">
        <v>9175000</v>
      </c>
      <c r="F47">
        <v>23785000</v>
      </c>
      <c r="G47">
        <v>1</v>
      </c>
    </row>
    <row r="48" spans="1:7" x14ac:dyDescent="0.25">
      <c r="A48">
        <v>93</v>
      </c>
      <c r="B48" t="s">
        <v>86</v>
      </c>
      <c r="C48" t="s">
        <v>88</v>
      </c>
      <c r="D48" t="s">
        <v>91</v>
      </c>
      <c r="E48">
        <v>9273000</v>
      </c>
      <c r="F48">
        <v>19200000</v>
      </c>
      <c r="G48">
        <v>1</v>
      </c>
    </row>
    <row r="49" spans="1:8" x14ac:dyDescent="0.25">
      <c r="A49">
        <v>22</v>
      </c>
      <c r="B49" t="s">
        <v>86</v>
      </c>
      <c r="C49" t="s">
        <v>88</v>
      </c>
      <c r="D49" t="s">
        <v>91</v>
      </c>
      <c r="E49">
        <v>19958282.960000001</v>
      </c>
      <c r="F49">
        <v>20146576.100000001</v>
      </c>
      <c r="H49">
        <v>1</v>
      </c>
    </row>
    <row r="50" spans="1:8" x14ac:dyDescent="0.25">
      <c r="A50">
        <v>4</v>
      </c>
      <c r="B50" t="s">
        <v>86</v>
      </c>
      <c r="C50" t="s">
        <v>88</v>
      </c>
      <c r="D50" t="s">
        <v>66</v>
      </c>
      <c r="E50">
        <v>9260666.6666666698</v>
      </c>
      <c r="F50">
        <v>11296000</v>
      </c>
      <c r="G50">
        <v>3</v>
      </c>
    </row>
    <row r="51" spans="1:8" x14ac:dyDescent="0.25">
      <c r="A51">
        <v>4</v>
      </c>
      <c r="B51" t="s">
        <v>86</v>
      </c>
      <c r="C51" t="s">
        <v>88</v>
      </c>
      <c r="D51" t="s">
        <v>66</v>
      </c>
      <c r="E51">
        <v>8970200</v>
      </c>
      <c r="F51">
        <v>11175338.165999999</v>
      </c>
      <c r="G51">
        <v>15</v>
      </c>
    </row>
    <row r="52" spans="1:8" x14ac:dyDescent="0.25">
      <c r="A52">
        <v>28</v>
      </c>
      <c r="B52" t="s">
        <v>86</v>
      </c>
      <c r="C52" t="s">
        <v>88</v>
      </c>
      <c r="D52" t="s">
        <v>66</v>
      </c>
      <c r="E52">
        <v>9257000</v>
      </c>
      <c r="F52">
        <v>10648917.77</v>
      </c>
      <c r="G52">
        <v>2</v>
      </c>
    </row>
    <row r="53" spans="1:8" x14ac:dyDescent="0.25">
      <c r="A53">
        <v>93</v>
      </c>
      <c r="B53" t="s">
        <v>86</v>
      </c>
      <c r="C53" t="s">
        <v>88</v>
      </c>
      <c r="D53" t="s">
        <v>66</v>
      </c>
      <c r="E53">
        <v>9300000</v>
      </c>
      <c r="F53">
        <v>9600000</v>
      </c>
      <c r="G53">
        <v>2</v>
      </c>
    </row>
    <row r="54" spans="1:8" x14ac:dyDescent="0.25">
      <c r="A54">
        <v>93</v>
      </c>
      <c r="B54" t="s">
        <v>86</v>
      </c>
      <c r="C54" t="s">
        <v>88</v>
      </c>
      <c r="D54" t="s">
        <v>66</v>
      </c>
      <c r="E54">
        <v>9262666.6666666698</v>
      </c>
      <c r="F54">
        <v>9558333.3333333302</v>
      </c>
      <c r="G54">
        <v>3</v>
      </c>
    </row>
    <row r="55" spans="1:8" x14ac:dyDescent="0.25">
      <c r="A55">
        <v>105</v>
      </c>
      <c r="B55" t="s">
        <v>86</v>
      </c>
      <c r="C55" t="s">
        <v>88</v>
      </c>
      <c r="D55" t="s">
        <v>66</v>
      </c>
      <c r="E55">
        <v>20142697.346666701</v>
      </c>
      <c r="F55">
        <v>20150911.666666701</v>
      </c>
      <c r="H55">
        <v>3</v>
      </c>
    </row>
    <row r="56" spans="1:8" x14ac:dyDescent="0.25">
      <c r="A56">
        <v>120</v>
      </c>
      <c r="B56" t="s">
        <v>86</v>
      </c>
      <c r="C56" t="s">
        <v>88</v>
      </c>
      <c r="D56" t="s">
        <v>66</v>
      </c>
      <c r="E56">
        <v>9300000</v>
      </c>
      <c r="F56">
        <v>9808362.5</v>
      </c>
      <c r="G56">
        <v>1</v>
      </c>
    </row>
    <row r="57" spans="1:8" x14ac:dyDescent="0.25">
      <c r="A57">
        <v>4</v>
      </c>
      <c r="B57" t="s">
        <v>86</v>
      </c>
      <c r="C57" t="s">
        <v>88</v>
      </c>
      <c r="D57" t="s">
        <v>75</v>
      </c>
      <c r="E57">
        <v>9243166.6666666698</v>
      </c>
      <c r="F57">
        <v>11925000</v>
      </c>
      <c r="G57">
        <v>6</v>
      </c>
    </row>
    <row r="58" spans="1:8" x14ac:dyDescent="0.25">
      <c r="A58">
        <v>87</v>
      </c>
      <c r="B58" t="s">
        <v>86</v>
      </c>
      <c r="C58" t="s">
        <v>88</v>
      </c>
      <c r="D58" t="s">
        <v>75</v>
      </c>
      <c r="E58">
        <v>9300000</v>
      </c>
      <c r="F58">
        <v>9669621.6666666698</v>
      </c>
      <c r="G58">
        <v>3</v>
      </c>
    </row>
    <row r="59" spans="1:8" x14ac:dyDescent="0.25">
      <c r="A59">
        <v>26</v>
      </c>
      <c r="B59" t="s">
        <v>86</v>
      </c>
      <c r="C59" t="s">
        <v>88</v>
      </c>
      <c r="D59" t="s">
        <v>75</v>
      </c>
      <c r="E59">
        <v>8917000</v>
      </c>
      <c r="F59">
        <v>10182084.720000001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75</v>
      </c>
      <c r="E60">
        <v>23443147.940000001</v>
      </c>
      <c r="F60">
        <v>23756295.879999999</v>
      </c>
      <c r="H60">
        <v>1</v>
      </c>
    </row>
    <row r="61" spans="1:8" x14ac:dyDescent="0.25">
      <c r="A61">
        <v>4</v>
      </c>
      <c r="B61" t="s">
        <v>64</v>
      </c>
      <c r="C61" t="s">
        <v>74</v>
      </c>
      <c r="D61" t="s">
        <v>81</v>
      </c>
      <c r="E61">
        <v>9300000</v>
      </c>
      <c r="F61">
        <v>9667227.1500000004</v>
      </c>
      <c r="G61">
        <v>1</v>
      </c>
    </row>
    <row r="62" spans="1:8" x14ac:dyDescent="0.25">
      <c r="A62">
        <v>87</v>
      </c>
      <c r="B62" t="s">
        <v>64</v>
      </c>
      <c r="C62" t="s">
        <v>74</v>
      </c>
      <c r="D62" t="s">
        <v>81</v>
      </c>
      <c r="E62">
        <v>13950000</v>
      </c>
      <c r="F62">
        <v>14089542</v>
      </c>
      <c r="G62">
        <v>1</v>
      </c>
    </row>
    <row r="63" spans="1:8" x14ac:dyDescent="0.25">
      <c r="A63">
        <v>93</v>
      </c>
      <c r="B63" t="s">
        <v>64</v>
      </c>
      <c r="C63" t="s">
        <v>74</v>
      </c>
      <c r="D63" t="s">
        <v>81</v>
      </c>
      <c r="E63">
        <v>8203000</v>
      </c>
      <c r="F63">
        <v>33080000</v>
      </c>
      <c r="G63">
        <v>1</v>
      </c>
    </row>
    <row r="64" spans="1:8" x14ac:dyDescent="0.25">
      <c r="A64">
        <v>88</v>
      </c>
      <c r="B64" t="s">
        <v>64</v>
      </c>
      <c r="C64" t="s">
        <v>74</v>
      </c>
      <c r="D64" t="s">
        <v>81</v>
      </c>
      <c r="E64">
        <v>18344954.52</v>
      </c>
      <c r="F64">
        <v>18397393.91</v>
      </c>
      <c r="H64">
        <v>1</v>
      </c>
    </row>
    <row r="65" spans="1:8" x14ac:dyDescent="0.25">
      <c r="A65">
        <v>96</v>
      </c>
      <c r="B65" t="s">
        <v>64</v>
      </c>
      <c r="C65" t="s">
        <v>74</v>
      </c>
      <c r="D65" t="s">
        <v>81</v>
      </c>
      <c r="E65">
        <v>8287500</v>
      </c>
      <c r="F65">
        <v>11058244.775</v>
      </c>
      <c r="G65">
        <v>2</v>
      </c>
    </row>
    <row r="66" spans="1:8" x14ac:dyDescent="0.25">
      <c r="A66">
        <v>4</v>
      </c>
      <c r="B66" t="s">
        <v>11</v>
      </c>
      <c r="C66" t="s">
        <v>85</v>
      </c>
      <c r="D66" t="s">
        <v>277</v>
      </c>
      <c r="E66">
        <v>9260000</v>
      </c>
      <c r="F66">
        <v>9600000</v>
      </c>
      <c r="G66">
        <v>1</v>
      </c>
    </row>
    <row r="67" spans="1:8" x14ac:dyDescent="0.25">
      <c r="A67">
        <v>4</v>
      </c>
      <c r="B67" t="s">
        <v>11</v>
      </c>
      <c r="C67" t="s">
        <v>278</v>
      </c>
      <c r="D67" t="s">
        <v>278</v>
      </c>
      <c r="E67">
        <v>9278800</v>
      </c>
      <c r="F67">
        <v>9600000</v>
      </c>
      <c r="G67">
        <v>5</v>
      </c>
    </row>
    <row r="68" spans="1:8" x14ac:dyDescent="0.25">
      <c r="A68">
        <v>28</v>
      </c>
      <c r="B68" t="s">
        <v>11</v>
      </c>
      <c r="C68" t="s">
        <v>278</v>
      </c>
      <c r="D68" t="s">
        <v>278</v>
      </c>
      <c r="E68">
        <v>9286000</v>
      </c>
      <c r="F68">
        <v>9587681.8000000007</v>
      </c>
      <c r="G68">
        <v>1</v>
      </c>
    </row>
    <row r="69" spans="1:8" x14ac:dyDescent="0.25">
      <c r="A69">
        <v>93</v>
      </c>
      <c r="B69" t="s">
        <v>11</v>
      </c>
      <c r="C69" t="s">
        <v>278</v>
      </c>
      <c r="D69" t="s">
        <v>278</v>
      </c>
      <c r="E69">
        <v>9001000</v>
      </c>
      <c r="F69">
        <v>17780000</v>
      </c>
      <c r="G69">
        <v>1</v>
      </c>
    </row>
    <row r="70" spans="1:8" x14ac:dyDescent="0.25">
      <c r="A70">
        <v>27</v>
      </c>
      <c r="B70" t="s">
        <v>11</v>
      </c>
      <c r="C70" t="s">
        <v>278</v>
      </c>
      <c r="D70" t="s">
        <v>278</v>
      </c>
      <c r="E70">
        <v>7322000</v>
      </c>
      <c r="F70">
        <v>28182000</v>
      </c>
      <c r="G70">
        <v>1</v>
      </c>
    </row>
    <row r="71" spans="1:8" x14ac:dyDescent="0.25">
      <c r="A71">
        <v>117</v>
      </c>
      <c r="B71" t="s">
        <v>11</v>
      </c>
      <c r="C71" t="s">
        <v>278</v>
      </c>
      <c r="D71" t="s">
        <v>278</v>
      </c>
      <c r="E71">
        <v>14880502.720000001</v>
      </c>
      <c r="F71">
        <v>14992146.74</v>
      </c>
      <c r="H71">
        <v>1</v>
      </c>
    </row>
    <row r="72" spans="1:8" x14ac:dyDescent="0.25">
      <c r="A72">
        <v>105</v>
      </c>
      <c r="B72" t="s">
        <v>11</v>
      </c>
      <c r="C72" t="s">
        <v>278</v>
      </c>
      <c r="D72" t="s">
        <v>278</v>
      </c>
      <c r="E72">
        <v>9214000</v>
      </c>
      <c r="F72">
        <v>9599973.5399999991</v>
      </c>
      <c r="G72">
        <v>1</v>
      </c>
    </row>
    <row r="73" spans="1:8" x14ac:dyDescent="0.25">
      <c r="A73">
        <v>105</v>
      </c>
      <c r="B73" t="s">
        <v>11</v>
      </c>
      <c r="C73" t="s">
        <v>278</v>
      </c>
      <c r="D73" t="s">
        <v>278</v>
      </c>
      <c r="E73">
        <v>9300000</v>
      </c>
      <c r="F73">
        <v>9599973.5399999991</v>
      </c>
      <c r="G73">
        <v>2</v>
      </c>
    </row>
    <row r="74" spans="1:8" x14ac:dyDescent="0.25">
      <c r="A74">
        <v>4</v>
      </c>
      <c r="B74" t="s">
        <v>13</v>
      </c>
      <c r="C74" t="s">
        <v>87</v>
      </c>
      <c r="D74" t="s">
        <v>281</v>
      </c>
      <c r="E74">
        <v>9746250</v>
      </c>
      <c r="F74">
        <v>10762500</v>
      </c>
      <c r="G74">
        <v>4</v>
      </c>
    </row>
    <row r="75" spans="1:8" x14ac:dyDescent="0.25">
      <c r="A75">
        <v>4</v>
      </c>
      <c r="B75" t="s">
        <v>13</v>
      </c>
      <c r="C75" t="s">
        <v>87</v>
      </c>
      <c r="D75" t="s">
        <v>281</v>
      </c>
      <c r="E75">
        <v>10209000</v>
      </c>
      <c r="F75">
        <v>10530000</v>
      </c>
      <c r="G75">
        <v>5</v>
      </c>
    </row>
    <row r="76" spans="1:8" x14ac:dyDescent="0.25">
      <c r="A76">
        <v>28</v>
      </c>
      <c r="B76" t="s">
        <v>13</v>
      </c>
      <c r="C76" t="s">
        <v>87</v>
      </c>
      <c r="D76" t="s">
        <v>281</v>
      </c>
      <c r="E76">
        <v>9300000</v>
      </c>
      <c r="F76">
        <v>9606025.0299999993</v>
      </c>
      <c r="G76">
        <v>1</v>
      </c>
    </row>
    <row r="77" spans="1:8" x14ac:dyDescent="0.25">
      <c r="A77">
        <v>87</v>
      </c>
      <c r="B77" t="s">
        <v>13</v>
      </c>
      <c r="C77" t="s">
        <v>87</v>
      </c>
      <c r="D77" t="s">
        <v>281</v>
      </c>
      <c r="E77">
        <v>9023333.3333333302</v>
      </c>
      <c r="F77">
        <v>9579001.6666666698</v>
      </c>
      <c r="G77">
        <v>3</v>
      </c>
    </row>
    <row r="78" spans="1:8" x14ac:dyDescent="0.25">
      <c r="A78">
        <v>93</v>
      </c>
      <c r="B78" t="s">
        <v>13</v>
      </c>
      <c r="C78" t="s">
        <v>87</v>
      </c>
      <c r="D78" t="s">
        <v>281</v>
      </c>
      <c r="E78">
        <v>9021000</v>
      </c>
      <c r="F78">
        <v>14605000</v>
      </c>
      <c r="G78">
        <v>2</v>
      </c>
    </row>
    <row r="79" spans="1:8" x14ac:dyDescent="0.25">
      <c r="A79">
        <v>93</v>
      </c>
      <c r="B79" t="s">
        <v>13</v>
      </c>
      <c r="C79" t="s">
        <v>87</v>
      </c>
      <c r="D79" t="s">
        <v>281</v>
      </c>
      <c r="E79">
        <v>9227000</v>
      </c>
      <c r="F79">
        <v>14400000</v>
      </c>
      <c r="G79">
        <v>1</v>
      </c>
    </row>
    <row r="80" spans="1:8" x14ac:dyDescent="0.25">
      <c r="A80">
        <v>93</v>
      </c>
      <c r="B80" t="s">
        <v>13</v>
      </c>
      <c r="C80" t="s">
        <v>87</v>
      </c>
      <c r="D80" t="s">
        <v>281</v>
      </c>
      <c r="E80">
        <v>22918358.690000001</v>
      </c>
      <c r="F80">
        <v>22918358.690000001</v>
      </c>
      <c r="H80">
        <v>1</v>
      </c>
    </row>
    <row r="81" spans="1:7" x14ac:dyDescent="0.25">
      <c r="A81">
        <v>27</v>
      </c>
      <c r="B81" t="s">
        <v>13</v>
      </c>
      <c r="C81" t="s">
        <v>87</v>
      </c>
      <c r="D81" t="s">
        <v>281</v>
      </c>
      <c r="E81">
        <v>9175000</v>
      </c>
      <c r="F81">
        <v>38809000</v>
      </c>
      <c r="G81">
        <v>1</v>
      </c>
    </row>
    <row r="82" spans="1:7" x14ac:dyDescent="0.25">
      <c r="A82">
        <v>32</v>
      </c>
      <c r="B82" t="s">
        <v>13</v>
      </c>
      <c r="C82" t="s">
        <v>87</v>
      </c>
      <c r="D82" t="s">
        <v>281</v>
      </c>
      <c r="E82">
        <v>8730500</v>
      </c>
      <c r="F82">
        <v>9579828.9000000004</v>
      </c>
      <c r="G82">
        <v>2</v>
      </c>
    </row>
    <row r="83" spans="1:7" x14ac:dyDescent="0.25">
      <c r="A83">
        <v>101</v>
      </c>
      <c r="B83" t="s">
        <v>13</v>
      </c>
      <c r="C83" t="s">
        <v>87</v>
      </c>
      <c r="D83" t="s">
        <v>281</v>
      </c>
      <c r="E83">
        <v>9085000</v>
      </c>
      <c r="F83">
        <v>9557000</v>
      </c>
      <c r="G83">
        <v>1</v>
      </c>
    </row>
    <row r="84" spans="1:7" x14ac:dyDescent="0.25">
      <c r="A84">
        <v>96</v>
      </c>
      <c r="B84" t="s">
        <v>13</v>
      </c>
      <c r="C84" t="s">
        <v>87</v>
      </c>
      <c r="D84" t="s">
        <v>281</v>
      </c>
      <c r="E84">
        <v>9300000</v>
      </c>
      <c r="F84">
        <v>9808048</v>
      </c>
      <c r="G84">
        <v>1</v>
      </c>
    </row>
    <row r="85" spans="1:7" x14ac:dyDescent="0.25">
      <c r="A85">
        <v>121</v>
      </c>
      <c r="B85" t="s">
        <v>13</v>
      </c>
      <c r="C85" t="s">
        <v>87</v>
      </c>
      <c r="D85" t="s">
        <v>281</v>
      </c>
      <c r="E85">
        <v>9286000</v>
      </c>
      <c r="F85">
        <v>9644999.3000000007</v>
      </c>
      <c r="G85">
        <v>1</v>
      </c>
    </row>
    <row r="86" spans="1:7" x14ac:dyDescent="0.25">
      <c r="A86">
        <v>32</v>
      </c>
      <c r="B86" t="s">
        <v>11</v>
      </c>
      <c r="C86" t="s">
        <v>85</v>
      </c>
      <c r="D86" t="s">
        <v>284</v>
      </c>
      <c r="E86">
        <v>9195000</v>
      </c>
      <c r="F86">
        <v>19208670.899999999</v>
      </c>
      <c r="G86">
        <v>1</v>
      </c>
    </row>
    <row r="87" spans="1:7" x14ac:dyDescent="0.25">
      <c r="A87">
        <v>108</v>
      </c>
      <c r="B87" t="s">
        <v>12</v>
      </c>
      <c r="C87" t="s">
        <v>386</v>
      </c>
      <c r="D87" t="s">
        <v>284</v>
      </c>
      <c r="E87">
        <v>9195000</v>
      </c>
      <c r="F87">
        <v>9530000</v>
      </c>
      <c r="G87">
        <v>1</v>
      </c>
    </row>
    <row r="88" spans="1:7" x14ac:dyDescent="0.25">
      <c r="A88">
        <v>108</v>
      </c>
      <c r="B88" t="s">
        <v>12</v>
      </c>
      <c r="C88" t="s">
        <v>386</v>
      </c>
      <c r="D88" t="s">
        <v>284</v>
      </c>
      <c r="E88">
        <v>9195000</v>
      </c>
      <c r="F88">
        <v>9530000</v>
      </c>
      <c r="G88">
        <v>1</v>
      </c>
    </row>
    <row r="89" spans="1:7" x14ac:dyDescent="0.25">
      <c r="A89">
        <v>108</v>
      </c>
      <c r="B89" t="s">
        <v>84</v>
      </c>
      <c r="C89" t="s">
        <v>453</v>
      </c>
      <c r="D89" t="s">
        <v>284</v>
      </c>
      <c r="E89">
        <v>9227000</v>
      </c>
      <c r="F89">
        <v>9530000</v>
      </c>
      <c r="G89">
        <v>1</v>
      </c>
    </row>
    <row r="90" spans="1:7" x14ac:dyDescent="0.25">
      <c r="A90">
        <v>120</v>
      </c>
      <c r="B90" t="s">
        <v>13</v>
      </c>
      <c r="C90" t="s">
        <v>284</v>
      </c>
      <c r="D90" t="s">
        <v>284</v>
      </c>
      <c r="E90">
        <v>9247000</v>
      </c>
      <c r="F90">
        <v>9659865</v>
      </c>
      <c r="G90">
        <v>3</v>
      </c>
    </row>
    <row r="91" spans="1:7" x14ac:dyDescent="0.25">
      <c r="A91">
        <v>4</v>
      </c>
      <c r="B91" t="s">
        <v>64</v>
      </c>
      <c r="C91" t="s">
        <v>80</v>
      </c>
      <c r="D91" t="s">
        <v>285</v>
      </c>
      <c r="E91">
        <v>9127000</v>
      </c>
      <c r="F91">
        <v>9600000</v>
      </c>
      <c r="G91">
        <v>1</v>
      </c>
    </row>
    <row r="92" spans="1:7" x14ac:dyDescent="0.25">
      <c r="A92">
        <v>4</v>
      </c>
      <c r="B92" t="s">
        <v>64</v>
      </c>
      <c r="C92" t="s">
        <v>80</v>
      </c>
      <c r="D92" t="s">
        <v>285</v>
      </c>
      <c r="E92">
        <v>9293000</v>
      </c>
      <c r="F92">
        <v>9600000</v>
      </c>
      <c r="G92">
        <v>1</v>
      </c>
    </row>
    <row r="93" spans="1:7" x14ac:dyDescent="0.25">
      <c r="A93">
        <v>87</v>
      </c>
      <c r="B93" t="s">
        <v>64</v>
      </c>
      <c r="C93" t="s">
        <v>80</v>
      </c>
      <c r="D93" t="s">
        <v>285</v>
      </c>
      <c r="E93">
        <v>9300000</v>
      </c>
      <c r="F93">
        <v>9410581.6699999999</v>
      </c>
      <c r="G93">
        <v>1</v>
      </c>
    </row>
    <row r="94" spans="1:7" x14ac:dyDescent="0.25">
      <c r="A94">
        <v>87</v>
      </c>
      <c r="B94" t="s">
        <v>64</v>
      </c>
      <c r="C94" t="s">
        <v>80</v>
      </c>
      <c r="D94" t="s">
        <v>285</v>
      </c>
      <c r="E94">
        <v>9300000</v>
      </c>
      <c r="F94">
        <v>9406434.8000000007</v>
      </c>
      <c r="G94">
        <v>1</v>
      </c>
    </row>
    <row r="95" spans="1:7" x14ac:dyDescent="0.25">
      <c r="A95">
        <v>93</v>
      </c>
      <c r="B95" t="s">
        <v>64</v>
      </c>
      <c r="C95" t="s">
        <v>80</v>
      </c>
      <c r="D95" t="s">
        <v>285</v>
      </c>
      <c r="E95">
        <v>9300000</v>
      </c>
      <c r="F95">
        <v>9600000</v>
      </c>
      <c r="G95">
        <v>2</v>
      </c>
    </row>
    <row r="96" spans="1:7" x14ac:dyDescent="0.25">
      <c r="A96">
        <v>116</v>
      </c>
      <c r="B96" t="s">
        <v>64</v>
      </c>
      <c r="C96" t="s">
        <v>80</v>
      </c>
      <c r="D96" t="s">
        <v>285</v>
      </c>
      <c r="E96">
        <v>9300000</v>
      </c>
      <c r="F96">
        <v>9466708.0800000001</v>
      </c>
      <c r="G96">
        <v>1</v>
      </c>
    </row>
    <row r="97" spans="1:8" x14ac:dyDescent="0.25">
      <c r="A97">
        <v>88</v>
      </c>
      <c r="B97" t="s">
        <v>64</v>
      </c>
      <c r="C97" t="s">
        <v>80</v>
      </c>
      <c r="D97" t="s">
        <v>285</v>
      </c>
      <c r="E97">
        <v>20083469.559999999</v>
      </c>
      <c r="F97">
        <v>20250813.66</v>
      </c>
      <c r="H97">
        <v>1</v>
      </c>
    </row>
    <row r="98" spans="1:8" x14ac:dyDescent="0.25">
      <c r="A98">
        <v>88</v>
      </c>
      <c r="B98" t="s">
        <v>64</v>
      </c>
      <c r="C98" t="s">
        <v>80</v>
      </c>
      <c r="D98" t="s">
        <v>285</v>
      </c>
      <c r="E98">
        <v>19638423.489999998</v>
      </c>
      <c r="F98">
        <v>19693803.879999999</v>
      </c>
      <c r="H98">
        <v>1</v>
      </c>
    </row>
    <row r="99" spans="1:8" x14ac:dyDescent="0.25">
      <c r="A99">
        <v>96</v>
      </c>
      <c r="B99" t="s">
        <v>64</v>
      </c>
      <c r="C99" t="s">
        <v>80</v>
      </c>
      <c r="D99" t="s">
        <v>285</v>
      </c>
      <c r="E99">
        <v>11608500</v>
      </c>
      <c r="F99">
        <v>11996401.875</v>
      </c>
      <c r="G99">
        <v>2</v>
      </c>
    </row>
    <row r="100" spans="1:8" x14ac:dyDescent="0.25">
      <c r="A100">
        <v>105</v>
      </c>
      <c r="B100" t="s">
        <v>64</v>
      </c>
      <c r="C100" t="s">
        <v>80</v>
      </c>
      <c r="D100" t="s">
        <v>285</v>
      </c>
      <c r="E100">
        <v>9300000</v>
      </c>
      <c r="F100">
        <v>9599973.5399999991</v>
      </c>
      <c r="G100">
        <v>1</v>
      </c>
    </row>
    <row r="101" spans="1:8" x14ac:dyDescent="0.25">
      <c r="A101">
        <v>87</v>
      </c>
      <c r="B101" t="s">
        <v>86</v>
      </c>
      <c r="C101" t="s">
        <v>89</v>
      </c>
      <c r="D101" t="s">
        <v>288</v>
      </c>
      <c r="E101">
        <v>9300000</v>
      </c>
      <c r="F101">
        <v>9606024.2899999991</v>
      </c>
      <c r="G101">
        <v>1</v>
      </c>
    </row>
    <row r="102" spans="1:8" x14ac:dyDescent="0.25">
      <c r="A102">
        <v>93</v>
      </c>
      <c r="B102" t="s">
        <v>86</v>
      </c>
      <c r="C102" t="s">
        <v>89</v>
      </c>
      <c r="D102" t="s">
        <v>288</v>
      </c>
      <c r="E102">
        <v>9300000</v>
      </c>
      <c r="F102">
        <v>9600000</v>
      </c>
      <c r="G102">
        <v>1</v>
      </c>
    </row>
    <row r="103" spans="1:8" x14ac:dyDescent="0.25">
      <c r="A103">
        <v>121</v>
      </c>
      <c r="B103" t="s">
        <v>86</v>
      </c>
      <c r="C103" t="s">
        <v>89</v>
      </c>
      <c r="D103" t="s">
        <v>288</v>
      </c>
      <c r="E103">
        <v>9300000</v>
      </c>
      <c r="F103">
        <v>9645157.5</v>
      </c>
      <c r="G103">
        <v>1</v>
      </c>
    </row>
    <row r="104" spans="1:8" x14ac:dyDescent="0.25">
      <c r="A104">
        <v>4</v>
      </c>
      <c r="B104" t="s">
        <v>13</v>
      </c>
      <c r="C104" t="s">
        <v>87</v>
      </c>
      <c r="D104" t="s">
        <v>293</v>
      </c>
      <c r="E104">
        <v>7657000</v>
      </c>
      <c r="F104">
        <v>11260000</v>
      </c>
      <c r="G104">
        <v>1</v>
      </c>
    </row>
    <row r="105" spans="1:8" x14ac:dyDescent="0.25">
      <c r="A105">
        <v>28</v>
      </c>
      <c r="B105" t="s">
        <v>13</v>
      </c>
      <c r="C105" t="s">
        <v>87</v>
      </c>
      <c r="D105" t="s">
        <v>293</v>
      </c>
      <c r="E105">
        <v>10834666.6666667</v>
      </c>
      <c r="F105">
        <v>11175592.6033333</v>
      </c>
      <c r="G105">
        <v>3</v>
      </c>
    </row>
    <row r="106" spans="1:8" x14ac:dyDescent="0.25">
      <c r="A106">
        <v>87</v>
      </c>
      <c r="B106" t="s">
        <v>13</v>
      </c>
      <c r="C106" t="s">
        <v>87</v>
      </c>
      <c r="D106" t="s">
        <v>293</v>
      </c>
      <c r="E106">
        <v>9258333.3333333302</v>
      </c>
      <c r="F106">
        <v>9606024.2899999991</v>
      </c>
      <c r="G106">
        <v>3</v>
      </c>
    </row>
    <row r="107" spans="1:8" x14ac:dyDescent="0.25">
      <c r="A107">
        <v>93</v>
      </c>
      <c r="B107" t="s">
        <v>13</v>
      </c>
      <c r="C107" t="s">
        <v>87</v>
      </c>
      <c r="D107" t="s">
        <v>293</v>
      </c>
      <c r="E107">
        <v>9286000</v>
      </c>
      <c r="F107">
        <v>9625000</v>
      </c>
      <c r="G107">
        <v>2</v>
      </c>
    </row>
    <row r="108" spans="1:8" x14ac:dyDescent="0.25">
      <c r="A108">
        <v>4</v>
      </c>
      <c r="B108" t="s">
        <v>84</v>
      </c>
      <c r="C108" t="s">
        <v>300</v>
      </c>
      <c r="D108" t="s">
        <v>301</v>
      </c>
      <c r="E108">
        <v>7133000</v>
      </c>
      <c r="F108">
        <v>52658380</v>
      </c>
      <c r="G108">
        <v>2</v>
      </c>
    </row>
    <row r="109" spans="1:8" x14ac:dyDescent="0.25">
      <c r="A109">
        <v>14</v>
      </c>
      <c r="B109" t="s">
        <v>84</v>
      </c>
      <c r="C109" t="s">
        <v>300</v>
      </c>
      <c r="D109" t="s">
        <v>301</v>
      </c>
      <c r="E109">
        <v>22594662.640000001</v>
      </c>
      <c r="F109">
        <v>22594662.640000001</v>
      </c>
      <c r="H109">
        <v>1</v>
      </c>
    </row>
    <row r="110" spans="1:8" x14ac:dyDescent="0.25">
      <c r="A110">
        <v>87</v>
      </c>
      <c r="B110" t="s">
        <v>84</v>
      </c>
      <c r="C110" t="s">
        <v>300</v>
      </c>
      <c r="D110" t="s">
        <v>301</v>
      </c>
      <c r="E110">
        <v>9227000</v>
      </c>
      <c r="F110">
        <v>9579108.0999999996</v>
      </c>
      <c r="G110">
        <v>1</v>
      </c>
    </row>
    <row r="111" spans="1:8" x14ac:dyDescent="0.25">
      <c r="A111">
        <v>93</v>
      </c>
      <c r="B111" t="s">
        <v>84</v>
      </c>
      <c r="C111" t="s">
        <v>300</v>
      </c>
      <c r="D111" t="s">
        <v>301</v>
      </c>
      <c r="E111">
        <v>7825000</v>
      </c>
      <c r="F111">
        <v>37185000</v>
      </c>
      <c r="G111">
        <v>1</v>
      </c>
    </row>
    <row r="112" spans="1:8" x14ac:dyDescent="0.25">
      <c r="A112">
        <v>93</v>
      </c>
      <c r="B112" t="s">
        <v>84</v>
      </c>
      <c r="C112" t="s">
        <v>300</v>
      </c>
      <c r="D112" t="s">
        <v>301</v>
      </c>
      <c r="E112">
        <v>9043000</v>
      </c>
      <c r="F112">
        <v>25350000</v>
      </c>
      <c r="G112">
        <v>1</v>
      </c>
    </row>
    <row r="113" spans="1:7" x14ac:dyDescent="0.25">
      <c r="A113">
        <v>27</v>
      </c>
      <c r="B113" t="s">
        <v>84</v>
      </c>
      <c r="C113" t="s">
        <v>300</v>
      </c>
      <c r="D113" t="s">
        <v>301</v>
      </c>
      <c r="E113">
        <v>8287000</v>
      </c>
      <c r="F113">
        <v>28243000</v>
      </c>
      <c r="G113">
        <v>1</v>
      </c>
    </row>
    <row r="114" spans="1:7" x14ac:dyDescent="0.25">
      <c r="A114">
        <v>26</v>
      </c>
      <c r="B114" t="s">
        <v>84</v>
      </c>
      <c r="C114" t="s">
        <v>300</v>
      </c>
      <c r="D114" t="s">
        <v>301</v>
      </c>
      <c r="E114">
        <v>6230000</v>
      </c>
      <c r="F114">
        <v>51672000</v>
      </c>
      <c r="G114">
        <v>1</v>
      </c>
    </row>
    <row r="115" spans="1:7" x14ac:dyDescent="0.25">
      <c r="A115">
        <v>4</v>
      </c>
      <c r="B115" t="s">
        <v>11</v>
      </c>
      <c r="C115" t="s">
        <v>78</v>
      </c>
      <c r="D115" t="s">
        <v>302</v>
      </c>
      <c r="E115">
        <v>9300000</v>
      </c>
      <c r="F115">
        <v>9600000</v>
      </c>
      <c r="G115">
        <v>1</v>
      </c>
    </row>
    <row r="116" spans="1:7" x14ac:dyDescent="0.25">
      <c r="A116">
        <v>93</v>
      </c>
      <c r="B116" t="s">
        <v>11</v>
      </c>
      <c r="C116" t="s">
        <v>78</v>
      </c>
      <c r="D116" t="s">
        <v>302</v>
      </c>
      <c r="E116">
        <v>7615000</v>
      </c>
      <c r="F116">
        <v>26746093.219999999</v>
      </c>
      <c r="G116">
        <v>1</v>
      </c>
    </row>
    <row r="117" spans="1:7" x14ac:dyDescent="0.25">
      <c r="A117">
        <v>93</v>
      </c>
      <c r="B117" t="s">
        <v>11</v>
      </c>
      <c r="C117" t="s">
        <v>78</v>
      </c>
      <c r="D117" t="s">
        <v>302</v>
      </c>
      <c r="E117">
        <v>4587500</v>
      </c>
      <c r="F117">
        <v>11406907.475</v>
      </c>
      <c r="G117">
        <v>2</v>
      </c>
    </row>
    <row r="118" spans="1:7" x14ac:dyDescent="0.25">
      <c r="A118">
        <v>27</v>
      </c>
      <c r="B118" t="s">
        <v>11</v>
      </c>
      <c r="C118" t="s">
        <v>78</v>
      </c>
      <c r="D118" t="s">
        <v>302</v>
      </c>
      <c r="E118">
        <v>9231000</v>
      </c>
      <c r="F118">
        <v>19658000</v>
      </c>
      <c r="G118">
        <v>2</v>
      </c>
    </row>
    <row r="119" spans="1:7" x14ac:dyDescent="0.25">
      <c r="A119">
        <v>96</v>
      </c>
      <c r="B119" t="s">
        <v>11</v>
      </c>
      <c r="C119" t="s">
        <v>78</v>
      </c>
      <c r="D119" t="s">
        <v>302</v>
      </c>
      <c r="E119">
        <v>9300000</v>
      </c>
      <c r="F119">
        <v>9858920.0050000008</v>
      </c>
      <c r="G119">
        <v>2</v>
      </c>
    </row>
    <row r="120" spans="1:7" x14ac:dyDescent="0.25">
      <c r="A120">
        <v>22</v>
      </c>
      <c r="B120" t="s">
        <v>12</v>
      </c>
      <c r="C120" t="s">
        <v>72</v>
      </c>
      <c r="D120" t="s">
        <v>72</v>
      </c>
      <c r="E120">
        <v>8959000</v>
      </c>
      <c r="F120">
        <v>27609000</v>
      </c>
      <c r="G120">
        <v>1</v>
      </c>
    </row>
    <row r="121" spans="1:7" x14ac:dyDescent="0.25">
      <c r="A121">
        <v>4</v>
      </c>
      <c r="B121" t="s">
        <v>86</v>
      </c>
      <c r="C121" t="s">
        <v>275</v>
      </c>
      <c r="D121" t="s">
        <v>304</v>
      </c>
      <c r="E121">
        <v>12020333.3333333</v>
      </c>
      <c r="F121">
        <v>12320333.3333333</v>
      </c>
      <c r="G121">
        <v>3</v>
      </c>
    </row>
    <row r="122" spans="1:7" x14ac:dyDescent="0.25">
      <c r="A122">
        <v>105</v>
      </c>
      <c r="B122" t="s">
        <v>86</v>
      </c>
      <c r="C122" t="s">
        <v>275</v>
      </c>
      <c r="D122" t="s">
        <v>304</v>
      </c>
      <c r="E122">
        <v>9182000</v>
      </c>
      <c r="F122">
        <v>9599973.5399999991</v>
      </c>
      <c r="G122">
        <v>1</v>
      </c>
    </row>
    <row r="123" spans="1:7" x14ac:dyDescent="0.25">
      <c r="A123">
        <v>92</v>
      </c>
      <c r="B123" t="s">
        <v>84</v>
      </c>
      <c r="C123" t="s">
        <v>431</v>
      </c>
      <c r="D123" t="s">
        <v>305</v>
      </c>
      <c r="E123">
        <v>9293000</v>
      </c>
      <c r="F123">
        <v>9511000</v>
      </c>
      <c r="G123">
        <v>1</v>
      </c>
    </row>
    <row r="124" spans="1:7" x14ac:dyDescent="0.25">
      <c r="A124">
        <v>28</v>
      </c>
      <c r="B124" t="s">
        <v>84</v>
      </c>
      <c r="C124" t="s">
        <v>539</v>
      </c>
      <c r="D124" t="s">
        <v>305</v>
      </c>
      <c r="E124">
        <v>9300000</v>
      </c>
      <c r="F124">
        <v>9605505.2300000004</v>
      </c>
      <c r="G124">
        <v>1</v>
      </c>
    </row>
    <row r="125" spans="1:7" x14ac:dyDescent="0.25">
      <c r="A125">
        <v>4</v>
      </c>
      <c r="B125" t="s">
        <v>84</v>
      </c>
      <c r="C125" t="s">
        <v>90</v>
      </c>
      <c r="D125" t="s">
        <v>324</v>
      </c>
      <c r="E125">
        <v>9300000</v>
      </c>
      <c r="F125">
        <v>9600000</v>
      </c>
      <c r="G125">
        <v>1</v>
      </c>
    </row>
    <row r="126" spans="1:7" x14ac:dyDescent="0.25">
      <c r="A126">
        <v>93</v>
      </c>
      <c r="B126" t="s">
        <v>84</v>
      </c>
      <c r="C126" t="s">
        <v>90</v>
      </c>
      <c r="D126" t="s">
        <v>324</v>
      </c>
      <c r="E126">
        <v>9273500</v>
      </c>
      <c r="F126">
        <v>9725000</v>
      </c>
      <c r="G126">
        <v>2</v>
      </c>
    </row>
    <row r="127" spans="1:7" x14ac:dyDescent="0.25">
      <c r="A127">
        <v>93</v>
      </c>
      <c r="B127" t="s">
        <v>84</v>
      </c>
      <c r="C127" t="s">
        <v>90</v>
      </c>
      <c r="D127" t="s">
        <v>324</v>
      </c>
      <c r="E127">
        <v>9300000</v>
      </c>
      <c r="F127">
        <v>9575000</v>
      </c>
      <c r="G127">
        <v>2</v>
      </c>
    </row>
    <row r="128" spans="1:7" x14ac:dyDescent="0.25">
      <c r="A128">
        <v>96</v>
      </c>
      <c r="B128" t="s">
        <v>84</v>
      </c>
      <c r="C128" t="s">
        <v>90</v>
      </c>
      <c r="D128" t="s">
        <v>324</v>
      </c>
      <c r="E128">
        <v>9300000</v>
      </c>
      <c r="F128">
        <v>9604557.5099999998</v>
      </c>
      <c r="G128">
        <v>1</v>
      </c>
    </row>
    <row r="129" spans="1:8" x14ac:dyDescent="0.25">
      <c r="A129">
        <v>105</v>
      </c>
      <c r="B129" t="s">
        <v>84</v>
      </c>
      <c r="C129" t="s">
        <v>90</v>
      </c>
      <c r="D129" t="s">
        <v>324</v>
      </c>
      <c r="E129">
        <v>9300000</v>
      </c>
      <c r="F129">
        <v>9599973.5399999991</v>
      </c>
      <c r="G129">
        <v>1</v>
      </c>
    </row>
    <row r="130" spans="1:8" x14ac:dyDescent="0.25">
      <c r="A130">
        <v>105</v>
      </c>
      <c r="B130" t="s">
        <v>84</v>
      </c>
      <c r="C130" t="s">
        <v>90</v>
      </c>
      <c r="D130" t="s">
        <v>324</v>
      </c>
      <c r="E130">
        <v>9300000</v>
      </c>
      <c r="F130">
        <v>9599973.5399999991</v>
      </c>
      <c r="H130">
        <v>1</v>
      </c>
    </row>
    <row r="131" spans="1:8" x14ac:dyDescent="0.25">
      <c r="A131">
        <v>94</v>
      </c>
      <c r="B131" t="s">
        <v>84</v>
      </c>
      <c r="C131" t="s">
        <v>90</v>
      </c>
      <c r="D131" t="s">
        <v>324</v>
      </c>
      <c r="E131">
        <v>6975000</v>
      </c>
      <c r="F131">
        <v>14156039.875</v>
      </c>
      <c r="G131">
        <v>2</v>
      </c>
    </row>
    <row r="132" spans="1:8" x14ac:dyDescent="0.25">
      <c r="A132">
        <v>93</v>
      </c>
      <c r="B132" t="s">
        <v>11</v>
      </c>
      <c r="C132" t="s">
        <v>347</v>
      </c>
      <c r="D132" t="s">
        <v>324</v>
      </c>
      <c r="E132">
        <v>7909000</v>
      </c>
      <c r="F132">
        <v>48191200</v>
      </c>
      <c r="G132">
        <v>1</v>
      </c>
    </row>
    <row r="133" spans="1:8" x14ac:dyDescent="0.25">
      <c r="A133">
        <v>22</v>
      </c>
      <c r="B133" t="s">
        <v>11</v>
      </c>
      <c r="C133" t="s">
        <v>454</v>
      </c>
      <c r="D133" t="s">
        <v>324</v>
      </c>
      <c r="E133">
        <v>7909000</v>
      </c>
      <c r="F133">
        <v>41309000</v>
      </c>
      <c r="G133">
        <v>1</v>
      </c>
    </row>
    <row r="134" spans="1:8" x14ac:dyDescent="0.25">
      <c r="A134">
        <v>4</v>
      </c>
      <c r="B134" t="s">
        <v>63</v>
      </c>
      <c r="C134" t="s">
        <v>325</v>
      </c>
      <c r="D134" t="s">
        <v>326</v>
      </c>
      <c r="E134">
        <v>9300000</v>
      </c>
      <c r="F134">
        <v>9600000</v>
      </c>
      <c r="G134">
        <v>2</v>
      </c>
    </row>
    <row r="135" spans="1:8" x14ac:dyDescent="0.25">
      <c r="A135">
        <v>4</v>
      </c>
      <c r="B135" t="s">
        <v>64</v>
      </c>
      <c r="C135" t="s">
        <v>327</v>
      </c>
      <c r="D135" t="s">
        <v>327</v>
      </c>
      <c r="E135">
        <v>9182000</v>
      </c>
      <c r="F135">
        <v>9600000</v>
      </c>
      <c r="G135">
        <v>1</v>
      </c>
    </row>
    <row r="136" spans="1:8" x14ac:dyDescent="0.25">
      <c r="A136">
        <v>4</v>
      </c>
      <c r="B136" t="s">
        <v>64</v>
      </c>
      <c r="C136" t="s">
        <v>327</v>
      </c>
      <c r="D136" t="s">
        <v>327</v>
      </c>
      <c r="E136">
        <v>9237500</v>
      </c>
      <c r="F136">
        <v>9600000</v>
      </c>
      <c r="G136">
        <v>2</v>
      </c>
    </row>
    <row r="137" spans="1:8" x14ac:dyDescent="0.25">
      <c r="A137">
        <v>116</v>
      </c>
      <c r="B137" t="s">
        <v>64</v>
      </c>
      <c r="C137" t="s">
        <v>327</v>
      </c>
      <c r="D137" t="s">
        <v>327</v>
      </c>
      <c r="E137">
        <v>4646500</v>
      </c>
      <c r="F137">
        <v>9466708.0800000001</v>
      </c>
      <c r="G137">
        <v>2</v>
      </c>
    </row>
    <row r="138" spans="1:8" x14ac:dyDescent="0.25">
      <c r="A138">
        <v>105</v>
      </c>
      <c r="B138" t="s">
        <v>64</v>
      </c>
      <c r="C138" t="s">
        <v>327</v>
      </c>
      <c r="D138" t="s">
        <v>327</v>
      </c>
      <c r="E138">
        <v>10787000</v>
      </c>
      <c r="F138">
        <v>11995694.109999999</v>
      </c>
      <c r="G138">
        <v>2</v>
      </c>
    </row>
    <row r="139" spans="1:8" x14ac:dyDescent="0.25">
      <c r="A139">
        <v>93</v>
      </c>
      <c r="B139" t="s">
        <v>64</v>
      </c>
      <c r="C139" t="s">
        <v>329</v>
      </c>
      <c r="D139" t="s">
        <v>330</v>
      </c>
      <c r="E139">
        <v>8875000</v>
      </c>
      <c r="F139">
        <v>34882616.590000004</v>
      </c>
      <c r="G139">
        <v>1</v>
      </c>
    </row>
    <row r="140" spans="1:8" x14ac:dyDescent="0.25">
      <c r="A140">
        <v>27</v>
      </c>
      <c r="B140" t="s">
        <v>64</v>
      </c>
      <c r="C140" t="s">
        <v>329</v>
      </c>
      <c r="D140" t="s">
        <v>330</v>
      </c>
      <c r="E140">
        <v>9254000</v>
      </c>
      <c r="F140">
        <v>10173000</v>
      </c>
      <c r="G140">
        <v>1</v>
      </c>
    </row>
    <row r="141" spans="1:8" x14ac:dyDescent="0.25">
      <c r="A141">
        <v>87</v>
      </c>
      <c r="B141" t="s">
        <v>86</v>
      </c>
      <c r="C141" t="s">
        <v>88</v>
      </c>
      <c r="D141" t="s">
        <v>282</v>
      </c>
      <c r="E141">
        <v>9300000</v>
      </c>
      <c r="F141">
        <v>9584698.75</v>
      </c>
      <c r="G141">
        <v>2</v>
      </c>
    </row>
    <row r="142" spans="1:8" x14ac:dyDescent="0.25">
      <c r="A142">
        <v>93</v>
      </c>
      <c r="B142" t="s">
        <v>86</v>
      </c>
      <c r="C142" t="s">
        <v>88</v>
      </c>
      <c r="D142" t="s">
        <v>282</v>
      </c>
      <c r="E142">
        <v>8551000</v>
      </c>
      <c r="F142">
        <v>16953961.7533333</v>
      </c>
      <c r="G142">
        <v>3</v>
      </c>
    </row>
    <row r="143" spans="1:8" x14ac:dyDescent="0.25">
      <c r="A143">
        <v>22</v>
      </c>
      <c r="B143" t="s">
        <v>86</v>
      </c>
      <c r="C143" t="s">
        <v>88</v>
      </c>
      <c r="D143" t="s">
        <v>282</v>
      </c>
      <c r="E143">
        <v>6734000</v>
      </c>
      <c r="F143">
        <v>60706000</v>
      </c>
      <c r="G143">
        <v>1</v>
      </c>
    </row>
    <row r="144" spans="1:8" x14ac:dyDescent="0.25">
      <c r="A144">
        <v>93</v>
      </c>
      <c r="B144" t="s">
        <v>64</v>
      </c>
      <c r="C144" t="s">
        <v>64</v>
      </c>
      <c r="D144" t="s">
        <v>331</v>
      </c>
      <c r="E144">
        <v>7070000</v>
      </c>
      <c r="F144">
        <v>9750000</v>
      </c>
      <c r="G144">
        <v>1</v>
      </c>
    </row>
    <row r="145" spans="1:8" x14ac:dyDescent="0.25">
      <c r="A145">
        <v>32</v>
      </c>
      <c r="B145" t="s">
        <v>64</v>
      </c>
      <c r="C145" t="s">
        <v>64</v>
      </c>
      <c r="D145" t="s">
        <v>331</v>
      </c>
      <c r="E145">
        <v>8707000</v>
      </c>
      <c r="F145">
        <v>18179350.280000001</v>
      </c>
      <c r="G145">
        <v>1</v>
      </c>
    </row>
    <row r="146" spans="1:8" x14ac:dyDescent="0.25">
      <c r="A146">
        <v>96</v>
      </c>
      <c r="B146" t="s">
        <v>64</v>
      </c>
      <c r="C146" t="s">
        <v>64</v>
      </c>
      <c r="D146" t="s">
        <v>331</v>
      </c>
      <c r="E146">
        <v>9300000</v>
      </c>
      <c r="F146">
        <v>9604557.5099999998</v>
      </c>
      <c r="G146">
        <v>1</v>
      </c>
    </row>
    <row r="147" spans="1:8" x14ac:dyDescent="0.25">
      <c r="A147">
        <v>93</v>
      </c>
      <c r="B147" t="s">
        <v>84</v>
      </c>
      <c r="C147" t="s">
        <v>90</v>
      </c>
      <c r="D147" t="s">
        <v>333</v>
      </c>
      <c r="E147">
        <v>8998666.6666666698</v>
      </c>
      <c r="F147">
        <v>16921554.859999999</v>
      </c>
      <c r="G147">
        <v>3</v>
      </c>
    </row>
    <row r="148" spans="1:8" x14ac:dyDescent="0.25">
      <c r="A148">
        <v>93</v>
      </c>
      <c r="B148" t="s">
        <v>84</v>
      </c>
      <c r="C148" t="s">
        <v>90</v>
      </c>
      <c r="D148" t="s">
        <v>333</v>
      </c>
      <c r="E148">
        <v>9845000</v>
      </c>
      <c r="F148">
        <v>14254625</v>
      </c>
      <c r="G148">
        <v>8</v>
      </c>
    </row>
    <row r="149" spans="1:8" x14ac:dyDescent="0.25">
      <c r="A149">
        <v>105</v>
      </c>
      <c r="B149" t="s">
        <v>84</v>
      </c>
      <c r="C149" t="s">
        <v>90</v>
      </c>
      <c r="D149" t="s">
        <v>333</v>
      </c>
      <c r="E149">
        <v>9300000</v>
      </c>
      <c r="F149">
        <v>9599973.5399999991</v>
      </c>
      <c r="G149">
        <v>1</v>
      </c>
    </row>
    <row r="150" spans="1:8" x14ac:dyDescent="0.25">
      <c r="A150">
        <v>4</v>
      </c>
      <c r="B150" t="s">
        <v>11</v>
      </c>
      <c r="C150" t="s">
        <v>78</v>
      </c>
      <c r="D150" t="s">
        <v>335</v>
      </c>
      <c r="E150">
        <v>9289000</v>
      </c>
      <c r="F150">
        <v>9600000</v>
      </c>
      <c r="G150">
        <v>6</v>
      </c>
    </row>
    <row r="151" spans="1:8" x14ac:dyDescent="0.25">
      <c r="A151">
        <v>93</v>
      </c>
      <c r="B151" t="s">
        <v>11</v>
      </c>
      <c r="C151" t="s">
        <v>78</v>
      </c>
      <c r="D151" t="s">
        <v>335</v>
      </c>
      <c r="E151">
        <v>9283500</v>
      </c>
      <c r="F151">
        <v>10038154.390000001</v>
      </c>
      <c r="G151">
        <v>2</v>
      </c>
    </row>
    <row r="152" spans="1:8" x14ac:dyDescent="0.25">
      <c r="A152">
        <v>117</v>
      </c>
      <c r="B152" t="s">
        <v>11</v>
      </c>
      <c r="C152" t="s">
        <v>78</v>
      </c>
      <c r="D152" t="s">
        <v>335</v>
      </c>
      <c r="E152">
        <v>9300000</v>
      </c>
      <c r="F152">
        <v>9511293.75</v>
      </c>
      <c r="G152">
        <v>1</v>
      </c>
    </row>
    <row r="153" spans="1:8" x14ac:dyDescent="0.25">
      <c r="A153">
        <v>28</v>
      </c>
      <c r="B153" t="s">
        <v>63</v>
      </c>
      <c r="C153" t="s">
        <v>336</v>
      </c>
      <c r="D153" t="s">
        <v>336</v>
      </c>
      <c r="E153">
        <v>9300000</v>
      </c>
      <c r="F153">
        <v>9606025.0299999993</v>
      </c>
      <c r="G153">
        <v>1</v>
      </c>
    </row>
    <row r="154" spans="1:8" x14ac:dyDescent="0.25">
      <c r="A154">
        <v>93</v>
      </c>
      <c r="B154" t="s">
        <v>63</v>
      </c>
      <c r="C154" t="s">
        <v>336</v>
      </c>
      <c r="D154" t="s">
        <v>336</v>
      </c>
      <c r="E154">
        <v>10108750</v>
      </c>
      <c r="F154">
        <v>14130500</v>
      </c>
      <c r="G154">
        <v>4</v>
      </c>
    </row>
    <row r="155" spans="1:8" x14ac:dyDescent="0.25">
      <c r="A155">
        <v>27</v>
      </c>
      <c r="B155" t="s">
        <v>63</v>
      </c>
      <c r="C155" t="s">
        <v>336</v>
      </c>
      <c r="D155" t="s">
        <v>336</v>
      </c>
      <c r="E155">
        <v>8287000</v>
      </c>
      <c r="F155">
        <v>12550000</v>
      </c>
      <c r="G155">
        <v>1</v>
      </c>
    </row>
    <row r="156" spans="1:8" x14ac:dyDescent="0.25">
      <c r="A156">
        <v>27</v>
      </c>
      <c r="B156" t="s">
        <v>63</v>
      </c>
      <c r="C156" t="s">
        <v>336</v>
      </c>
      <c r="D156" t="s">
        <v>336</v>
      </c>
      <c r="E156">
        <v>8287000</v>
      </c>
      <c r="F156">
        <v>40216000</v>
      </c>
      <c r="G156">
        <v>1</v>
      </c>
    </row>
    <row r="157" spans="1:8" x14ac:dyDescent="0.25">
      <c r="A157">
        <v>27</v>
      </c>
      <c r="B157" t="s">
        <v>63</v>
      </c>
      <c r="C157" t="s">
        <v>336</v>
      </c>
      <c r="D157" t="s">
        <v>336</v>
      </c>
      <c r="E157">
        <v>19680443.120000001</v>
      </c>
      <c r="F157">
        <v>19680443.120000001</v>
      </c>
      <c r="H157">
        <v>1</v>
      </c>
    </row>
    <row r="158" spans="1:8" x14ac:dyDescent="0.25">
      <c r="A158">
        <v>22</v>
      </c>
      <c r="B158" t="s">
        <v>63</v>
      </c>
      <c r="C158" t="s">
        <v>336</v>
      </c>
      <c r="D158" t="s">
        <v>336</v>
      </c>
      <c r="E158">
        <v>9254000</v>
      </c>
      <c r="F158">
        <v>23954000</v>
      </c>
      <c r="G158">
        <v>1</v>
      </c>
    </row>
    <row r="159" spans="1:8" x14ac:dyDescent="0.25">
      <c r="A159">
        <v>121</v>
      </c>
      <c r="B159" t="s">
        <v>63</v>
      </c>
      <c r="C159" t="s">
        <v>336</v>
      </c>
      <c r="D159" t="s">
        <v>336</v>
      </c>
      <c r="E159">
        <v>9300000</v>
      </c>
      <c r="F159">
        <v>9645157.5</v>
      </c>
      <c r="G159">
        <v>1</v>
      </c>
    </row>
    <row r="160" spans="1:8" x14ac:dyDescent="0.25">
      <c r="A160">
        <v>4</v>
      </c>
      <c r="B160" t="s">
        <v>64</v>
      </c>
      <c r="C160" t="s">
        <v>64</v>
      </c>
      <c r="D160" t="s">
        <v>337</v>
      </c>
      <c r="E160">
        <v>9241000</v>
      </c>
      <c r="F160">
        <v>9600000</v>
      </c>
      <c r="G160">
        <v>1</v>
      </c>
    </row>
    <row r="161" spans="1:8" x14ac:dyDescent="0.25">
      <c r="A161">
        <v>93</v>
      </c>
      <c r="B161" t="s">
        <v>64</v>
      </c>
      <c r="C161" t="s">
        <v>64</v>
      </c>
      <c r="D161" t="s">
        <v>337</v>
      </c>
      <c r="E161">
        <v>9260000</v>
      </c>
      <c r="F161">
        <v>22800000</v>
      </c>
      <c r="G161">
        <v>1</v>
      </c>
    </row>
    <row r="162" spans="1:8" x14ac:dyDescent="0.25">
      <c r="A162">
        <v>93</v>
      </c>
      <c r="B162" t="s">
        <v>64</v>
      </c>
      <c r="C162" t="s">
        <v>64</v>
      </c>
      <c r="D162" t="s">
        <v>337</v>
      </c>
      <c r="E162">
        <v>8711333.3333333302</v>
      </c>
      <c r="F162">
        <v>15000000</v>
      </c>
      <c r="G162">
        <v>3</v>
      </c>
    </row>
    <row r="163" spans="1:8" x14ac:dyDescent="0.25">
      <c r="A163">
        <v>116</v>
      </c>
      <c r="B163" t="s">
        <v>64</v>
      </c>
      <c r="C163" t="s">
        <v>64</v>
      </c>
      <c r="D163" t="s">
        <v>337</v>
      </c>
      <c r="E163">
        <v>10624333.3333333</v>
      </c>
      <c r="F163">
        <v>11044492.76</v>
      </c>
      <c r="G163">
        <v>3</v>
      </c>
    </row>
    <row r="164" spans="1:8" x14ac:dyDescent="0.25">
      <c r="A164">
        <v>32</v>
      </c>
      <c r="B164" t="s">
        <v>64</v>
      </c>
      <c r="C164" t="s">
        <v>64</v>
      </c>
      <c r="D164" t="s">
        <v>337</v>
      </c>
      <c r="E164">
        <v>28810560.925999999</v>
      </c>
      <c r="F164">
        <v>28877619.8665714</v>
      </c>
      <c r="H164">
        <v>35</v>
      </c>
    </row>
    <row r="165" spans="1:8" x14ac:dyDescent="0.25">
      <c r="A165">
        <v>117</v>
      </c>
      <c r="B165" t="s">
        <v>64</v>
      </c>
      <c r="C165" t="s">
        <v>64</v>
      </c>
      <c r="D165" t="s">
        <v>337</v>
      </c>
      <c r="E165">
        <v>8539000</v>
      </c>
      <c r="F165">
        <v>9511000</v>
      </c>
      <c r="G165">
        <v>1</v>
      </c>
    </row>
    <row r="166" spans="1:8" x14ac:dyDescent="0.25">
      <c r="A166">
        <v>22</v>
      </c>
      <c r="B166" t="s">
        <v>64</v>
      </c>
      <c r="C166" t="s">
        <v>64</v>
      </c>
      <c r="D166" t="s">
        <v>337</v>
      </c>
      <c r="E166">
        <v>9300000</v>
      </c>
      <c r="F166">
        <v>9601391.8699999992</v>
      </c>
      <c r="G166">
        <v>2</v>
      </c>
    </row>
    <row r="167" spans="1:8" x14ac:dyDescent="0.25">
      <c r="A167">
        <v>28</v>
      </c>
      <c r="B167" t="s">
        <v>64</v>
      </c>
      <c r="C167" t="s">
        <v>62</v>
      </c>
      <c r="D167" t="s">
        <v>338</v>
      </c>
      <c r="E167">
        <v>9300000</v>
      </c>
      <c r="F167">
        <v>9587840</v>
      </c>
      <c r="G167">
        <v>6</v>
      </c>
    </row>
    <row r="168" spans="1:8" x14ac:dyDescent="0.25">
      <c r="A168">
        <v>93</v>
      </c>
      <c r="B168" t="s">
        <v>64</v>
      </c>
      <c r="C168" t="s">
        <v>62</v>
      </c>
      <c r="D168" t="s">
        <v>338</v>
      </c>
      <c r="E168">
        <v>14449832.9</v>
      </c>
      <c r="F168">
        <v>14449832.9</v>
      </c>
      <c r="H168">
        <v>1</v>
      </c>
    </row>
    <row r="169" spans="1:8" x14ac:dyDescent="0.25">
      <c r="A169">
        <v>88</v>
      </c>
      <c r="B169" t="s">
        <v>64</v>
      </c>
      <c r="C169" t="s">
        <v>62</v>
      </c>
      <c r="D169" t="s">
        <v>338</v>
      </c>
      <c r="E169">
        <v>14781775.15</v>
      </c>
      <c r="F169">
        <v>15010550.310000001</v>
      </c>
      <c r="H169">
        <v>1</v>
      </c>
    </row>
    <row r="170" spans="1:8" x14ac:dyDescent="0.25">
      <c r="A170">
        <v>101</v>
      </c>
      <c r="B170" t="s">
        <v>64</v>
      </c>
      <c r="C170" t="s">
        <v>62</v>
      </c>
      <c r="D170" t="s">
        <v>338</v>
      </c>
      <c r="E170">
        <v>9300000</v>
      </c>
      <c r="F170">
        <v>9542000</v>
      </c>
      <c r="G170">
        <v>1</v>
      </c>
    </row>
    <row r="171" spans="1:8" x14ac:dyDescent="0.25">
      <c r="A171">
        <v>101</v>
      </c>
      <c r="B171" t="s">
        <v>64</v>
      </c>
      <c r="C171" t="s">
        <v>62</v>
      </c>
      <c r="D171" t="s">
        <v>338</v>
      </c>
      <c r="E171">
        <v>9300000</v>
      </c>
      <c r="F171">
        <v>9542000</v>
      </c>
      <c r="G171">
        <v>1</v>
      </c>
    </row>
    <row r="172" spans="1:8" x14ac:dyDescent="0.25">
      <c r="A172">
        <v>105</v>
      </c>
      <c r="B172" t="s">
        <v>64</v>
      </c>
      <c r="C172" t="s">
        <v>62</v>
      </c>
      <c r="D172" t="s">
        <v>338</v>
      </c>
      <c r="E172">
        <v>9300000</v>
      </c>
      <c r="F172">
        <v>9599973.5399999991</v>
      </c>
      <c r="G172">
        <v>1</v>
      </c>
    </row>
    <row r="173" spans="1:8" x14ac:dyDescent="0.25">
      <c r="A173">
        <v>4</v>
      </c>
      <c r="B173" t="s">
        <v>11</v>
      </c>
      <c r="C173" t="s">
        <v>70</v>
      </c>
      <c r="D173" t="s">
        <v>70</v>
      </c>
      <c r="E173">
        <v>9253000</v>
      </c>
      <c r="F173">
        <v>9588000.0539999995</v>
      </c>
      <c r="G173">
        <v>5</v>
      </c>
    </row>
    <row r="174" spans="1:8" x14ac:dyDescent="0.25">
      <c r="A174">
        <v>27</v>
      </c>
      <c r="B174" t="s">
        <v>11</v>
      </c>
      <c r="C174" t="s">
        <v>70</v>
      </c>
      <c r="D174" t="s">
        <v>70</v>
      </c>
      <c r="E174">
        <v>9254000</v>
      </c>
      <c r="F174">
        <v>31813000</v>
      </c>
      <c r="G174">
        <v>1</v>
      </c>
    </row>
    <row r="175" spans="1:8" x14ac:dyDescent="0.25">
      <c r="A175">
        <v>4</v>
      </c>
      <c r="B175" t="s">
        <v>63</v>
      </c>
      <c r="C175" t="s">
        <v>276</v>
      </c>
      <c r="D175" t="s">
        <v>276</v>
      </c>
      <c r="E175">
        <v>9300000</v>
      </c>
      <c r="F175">
        <v>9600000</v>
      </c>
      <c r="G175">
        <v>2</v>
      </c>
    </row>
    <row r="176" spans="1:8" x14ac:dyDescent="0.25">
      <c r="A176">
        <v>4</v>
      </c>
      <c r="B176" t="s">
        <v>63</v>
      </c>
      <c r="C176" t="s">
        <v>276</v>
      </c>
      <c r="D176" t="s">
        <v>276</v>
      </c>
      <c r="E176">
        <v>9300000</v>
      </c>
      <c r="F176">
        <v>9600000</v>
      </c>
      <c r="G176">
        <v>1</v>
      </c>
    </row>
    <row r="177" spans="1:8" x14ac:dyDescent="0.25">
      <c r="A177">
        <v>28</v>
      </c>
      <c r="B177" t="s">
        <v>63</v>
      </c>
      <c r="C177" t="s">
        <v>276</v>
      </c>
      <c r="D177" t="s">
        <v>276</v>
      </c>
      <c r="E177">
        <v>13426000</v>
      </c>
      <c r="F177">
        <v>14379171.65</v>
      </c>
      <c r="G177">
        <v>1</v>
      </c>
    </row>
    <row r="178" spans="1:8" x14ac:dyDescent="0.25">
      <c r="A178">
        <v>93</v>
      </c>
      <c r="B178" t="s">
        <v>63</v>
      </c>
      <c r="C178" t="s">
        <v>276</v>
      </c>
      <c r="D178" t="s">
        <v>276</v>
      </c>
      <c r="E178">
        <v>9297000</v>
      </c>
      <c r="F178">
        <v>9647750.8800000008</v>
      </c>
      <c r="G178">
        <v>1</v>
      </c>
    </row>
    <row r="179" spans="1:8" x14ac:dyDescent="0.25">
      <c r="A179">
        <v>93</v>
      </c>
      <c r="B179" t="s">
        <v>63</v>
      </c>
      <c r="C179" t="s">
        <v>276</v>
      </c>
      <c r="D179" t="s">
        <v>276</v>
      </c>
      <c r="E179">
        <v>27499615.384615399</v>
      </c>
      <c r="F179">
        <v>27499615.384615399</v>
      </c>
      <c r="H179">
        <v>13</v>
      </c>
    </row>
    <row r="180" spans="1:8" x14ac:dyDescent="0.25">
      <c r="A180">
        <v>116</v>
      </c>
      <c r="B180" t="s">
        <v>63</v>
      </c>
      <c r="C180" t="s">
        <v>276</v>
      </c>
      <c r="D180" t="s">
        <v>276</v>
      </c>
      <c r="E180">
        <v>8539000</v>
      </c>
      <c r="F180">
        <v>9466708.0800000001</v>
      </c>
      <c r="G180">
        <v>1</v>
      </c>
    </row>
    <row r="181" spans="1:8" x14ac:dyDescent="0.25">
      <c r="A181">
        <v>116</v>
      </c>
      <c r="B181" t="s">
        <v>63</v>
      </c>
      <c r="C181" t="s">
        <v>276</v>
      </c>
      <c r="D181" t="s">
        <v>276</v>
      </c>
      <c r="E181">
        <v>8539000</v>
      </c>
      <c r="F181">
        <v>9466708.0800000001</v>
      </c>
      <c r="G181">
        <v>1</v>
      </c>
    </row>
    <row r="182" spans="1:8" x14ac:dyDescent="0.25">
      <c r="A182">
        <v>117</v>
      </c>
      <c r="B182" t="s">
        <v>63</v>
      </c>
      <c r="C182" t="s">
        <v>276</v>
      </c>
      <c r="D182" t="s">
        <v>276</v>
      </c>
      <c r="E182">
        <v>9300000</v>
      </c>
      <c r="F182">
        <v>9511293.75</v>
      </c>
      <c r="G182">
        <v>1</v>
      </c>
    </row>
    <row r="183" spans="1:8" x14ac:dyDescent="0.25">
      <c r="A183">
        <v>96</v>
      </c>
      <c r="B183" t="s">
        <v>63</v>
      </c>
      <c r="C183" t="s">
        <v>276</v>
      </c>
      <c r="D183" t="s">
        <v>276</v>
      </c>
      <c r="E183">
        <v>7406000</v>
      </c>
      <c r="F183">
        <v>7682626.1500000004</v>
      </c>
      <c r="G183">
        <v>1</v>
      </c>
    </row>
    <row r="184" spans="1:8" x14ac:dyDescent="0.25">
      <c r="A184">
        <v>4</v>
      </c>
      <c r="B184" t="s">
        <v>11</v>
      </c>
      <c r="C184" t="s">
        <v>82</v>
      </c>
      <c r="D184" t="s">
        <v>342</v>
      </c>
      <c r="E184">
        <v>9300000</v>
      </c>
      <c r="F184">
        <v>9600000</v>
      </c>
      <c r="G184">
        <v>1</v>
      </c>
    </row>
    <row r="185" spans="1:8" x14ac:dyDescent="0.25">
      <c r="A185">
        <v>4</v>
      </c>
      <c r="B185" t="s">
        <v>11</v>
      </c>
      <c r="C185" t="s">
        <v>82</v>
      </c>
      <c r="D185" t="s">
        <v>342</v>
      </c>
      <c r="E185">
        <v>9247500</v>
      </c>
      <c r="F185">
        <v>9600000</v>
      </c>
      <c r="G185">
        <v>2</v>
      </c>
    </row>
    <row r="186" spans="1:8" x14ac:dyDescent="0.25">
      <c r="A186">
        <v>28</v>
      </c>
      <c r="B186" t="s">
        <v>11</v>
      </c>
      <c r="C186" t="s">
        <v>82</v>
      </c>
      <c r="D186" t="s">
        <v>342</v>
      </c>
      <c r="E186">
        <v>8772500</v>
      </c>
      <c r="F186">
        <v>9667859.9399999995</v>
      </c>
      <c r="G186">
        <v>4</v>
      </c>
    </row>
    <row r="187" spans="1:8" x14ac:dyDescent="0.25">
      <c r="A187">
        <v>105</v>
      </c>
      <c r="B187" t="s">
        <v>11</v>
      </c>
      <c r="C187" t="s">
        <v>82</v>
      </c>
      <c r="D187" t="s">
        <v>342</v>
      </c>
      <c r="E187">
        <v>17077469.850000001</v>
      </c>
      <c r="F187">
        <v>17077469.850000001</v>
      </c>
      <c r="H187">
        <v>1</v>
      </c>
    </row>
    <row r="188" spans="1:8" x14ac:dyDescent="0.25">
      <c r="A188">
        <v>4</v>
      </c>
      <c r="B188" t="s">
        <v>64</v>
      </c>
      <c r="C188" t="s">
        <v>345</v>
      </c>
      <c r="D188" t="s">
        <v>342</v>
      </c>
      <c r="E188">
        <v>9300000</v>
      </c>
      <c r="F188">
        <v>9600000</v>
      </c>
      <c r="G188">
        <v>1</v>
      </c>
    </row>
    <row r="189" spans="1:8" x14ac:dyDescent="0.25">
      <c r="A189">
        <v>116</v>
      </c>
      <c r="B189" t="s">
        <v>64</v>
      </c>
      <c r="C189" t="s">
        <v>345</v>
      </c>
      <c r="D189" t="s">
        <v>342</v>
      </c>
      <c r="E189">
        <v>7112000</v>
      </c>
      <c r="F189">
        <v>7429358.25</v>
      </c>
      <c r="G189">
        <v>1</v>
      </c>
    </row>
    <row r="190" spans="1:8" x14ac:dyDescent="0.25">
      <c r="A190">
        <v>4</v>
      </c>
      <c r="B190" t="s">
        <v>11</v>
      </c>
      <c r="C190" t="s">
        <v>347</v>
      </c>
      <c r="D190" t="s">
        <v>342</v>
      </c>
      <c r="E190">
        <v>8266000</v>
      </c>
      <c r="F190">
        <v>29416000</v>
      </c>
      <c r="G190">
        <v>2</v>
      </c>
    </row>
    <row r="191" spans="1:8" x14ac:dyDescent="0.25">
      <c r="A191">
        <v>93</v>
      </c>
      <c r="B191" t="s">
        <v>11</v>
      </c>
      <c r="C191" t="s">
        <v>347</v>
      </c>
      <c r="D191" t="s">
        <v>342</v>
      </c>
      <c r="E191">
        <v>9300000</v>
      </c>
      <c r="F191">
        <v>10199651.109999999</v>
      </c>
      <c r="G191">
        <v>1</v>
      </c>
    </row>
    <row r="192" spans="1:8" x14ac:dyDescent="0.25">
      <c r="A192">
        <v>96</v>
      </c>
      <c r="B192" t="s">
        <v>11</v>
      </c>
      <c r="C192" t="s">
        <v>347</v>
      </c>
      <c r="D192" t="s">
        <v>342</v>
      </c>
      <c r="E192">
        <v>4650000</v>
      </c>
      <c r="F192">
        <v>9608564</v>
      </c>
      <c r="G192">
        <v>2</v>
      </c>
    </row>
    <row r="193" spans="1:8" x14ac:dyDescent="0.25">
      <c r="A193">
        <v>93</v>
      </c>
      <c r="B193" t="s">
        <v>12</v>
      </c>
      <c r="C193" t="s">
        <v>351</v>
      </c>
      <c r="D193" t="s">
        <v>342</v>
      </c>
      <c r="E193">
        <v>9127000</v>
      </c>
      <c r="F193">
        <v>10822273.550000001</v>
      </c>
      <c r="G193">
        <v>1</v>
      </c>
    </row>
    <row r="194" spans="1:8" x14ac:dyDescent="0.25">
      <c r="A194">
        <v>108</v>
      </c>
      <c r="B194" t="s">
        <v>12</v>
      </c>
      <c r="C194" t="s">
        <v>351</v>
      </c>
      <c r="D194" t="s">
        <v>342</v>
      </c>
      <c r="E194">
        <v>8371000</v>
      </c>
      <c r="F194">
        <v>8949906.8000000007</v>
      </c>
      <c r="G194">
        <v>1</v>
      </c>
    </row>
    <row r="195" spans="1:8" x14ac:dyDescent="0.25">
      <c r="A195">
        <v>32</v>
      </c>
      <c r="B195" t="s">
        <v>84</v>
      </c>
      <c r="C195" t="s">
        <v>453</v>
      </c>
      <c r="D195" t="s">
        <v>342</v>
      </c>
      <c r="E195">
        <v>9300000</v>
      </c>
      <c r="F195">
        <v>9677304.5500000007</v>
      </c>
      <c r="G195">
        <v>1</v>
      </c>
    </row>
    <row r="196" spans="1:8" x14ac:dyDescent="0.25">
      <c r="A196">
        <v>4</v>
      </c>
      <c r="B196" t="s">
        <v>84</v>
      </c>
      <c r="C196" t="s">
        <v>90</v>
      </c>
      <c r="D196" t="s">
        <v>343</v>
      </c>
      <c r="E196">
        <v>9283500</v>
      </c>
      <c r="F196">
        <v>9665000</v>
      </c>
      <c r="G196">
        <v>2</v>
      </c>
    </row>
    <row r="197" spans="1:8" x14ac:dyDescent="0.25">
      <c r="A197">
        <v>93</v>
      </c>
      <c r="B197" t="s">
        <v>84</v>
      </c>
      <c r="C197" t="s">
        <v>90</v>
      </c>
      <c r="D197" t="s">
        <v>343</v>
      </c>
      <c r="E197">
        <v>9293000</v>
      </c>
      <c r="F197">
        <v>12192000</v>
      </c>
      <c r="G197">
        <v>2</v>
      </c>
    </row>
    <row r="198" spans="1:8" x14ac:dyDescent="0.25">
      <c r="A198">
        <v>93</v>
      </c>
      <c r="B198" t="s">
        <v>86</v>
      </c>
      <c r="C198" t="s">
        <v>86</v>
      </c>
      <c r="D198" t="s">
        <v>86</v>
      </c>
      <c r="E198">
        <v>24295619.030000001</v>
      </c>
      <c r="F198">
        <v>24295619.030000001</v>
      </c>
      <c r="H198">
        <v>1</v>
      </c>
    </row>
    <row r="199" spans="1:8" x14ac:dyDescent="0.25">
      <c r="A199">
        <v>93</v>
      </c>
      <c r="B199" t="s">
        <v>86</v>
      </c>
      <c r="C199" t="s">
        <v>86</v>
      </c>
      <c r="D199" t="s">
        <v>86</v>
      </c>
      <c r="E199">
        <v>24295619.030000001</v>
      </c>
      <c r="F199">
        <v>24295619.030000001</v>
      </c>
      <c r="H199">
        <v>1</v>
      </c>
    </row>
    <row r="200" spans="1:8" x14ac:dyDescent="0.25">
      <c r="A200">
        <v>27</v>
      </c>
      <c r="B200" t="s">
        <v>86</v>
      </c>
      <c r="C200" t="s">
        <v>86</v>
      </c>
      <c r="D200" t="s">
        <v>86</v>
      </c>
      <c r="E200">
        <v>0</v>
      </c>
      <c r="F200">
        <v>16967664.43</v>
      </c>
      <c r="G200">
        <v>1</v>
      </c>
    </row>
    <row r="201" spans="1:8" x14ac:dyDescent="0.25">
      <c r="A201">
        <v>27</v>
      </c>
      <c r="B201" t="s">
        <v>86</v>
      </c>
      <c r="C201" t="s">
        <v>86</v>
      </c>
      <c r="D201" t="s">
        <v>86</v>
      </c>
      <c r="E201">
        <v>17234882.219999999</v>
      </c>
      <c r="F201">
        <v>17234882.219999999</v>
      </c>
      <c r="H201">
        <v>1</v>
      </c>
    </row>
    <row r="202" spans="1:8" x14ac:dyDescent="0.25">
      <c r="A202">
        <v>93</v>
      </c>
      <c r="B202" t="s">
        <v>84</v>
      </c>
      <c r="C202" t="s">
        <v>346</v>
      </c>
      <c r="D202" t="s">
        <v>346</v>
      </c>
      <c r="E202">
        <v>9208000</v>
      </c>
      <c r="F202">
        <v>9558483.1199999992</v>
      </c>
      <c r="G202">
        <v>1</v>
      </c>
    </row>
    <row r="203" spans="1:8" x14ac:dyDescent="0.25">
      <c r="A203">
        <v>27</v>
      </c>
      <c r="B203" t="s">
        <v>84</v>
      </c>
      <c r="C203" t="s">
        <v>346</v>
      </c>
      <c r="D203" t="s">
        <v>346</v>
      </c>
      <c r="E203">
        <v>7280000</v>
      </c>
      <c r="F203">
        <v>52546000</v>
      </c>
      <c r="G203">
        <v>1</v>
      </c>
    </row>
    <row r="204" spans="1:8" x14ac:dyDescent="0.25">
      <c r="A204">
        <v>4</v>
      </c>
      <c r="B204" t="s">
        <v>11</v>
      </c>
      <c r="C204" t="s">
        <v>340</v>
      </c>
      <c r="D204" t="s">
        <v>340</v>
      </c>
      <c r="E204">
        <v>31463114.170000002</v>
      </c>
      <c r="F204">
        <v>31493178.536666699</v>
      </c>
      <c r="H204">
        <v>3</v>
      </c>
    </row>
    <row r="205" spans="1:8" x14ac:dyDescent="0.25">
      <c r="A205">
        <v>28</v>
      </c>
      <c r="B205" t="s">
        <v>11</v>
      </c>
      <c r="C205" t="s">
        <v>340</v>
      </c>
      <c r="D205" t="s">
        <v>340</v>
      </c>
      <c r="E205">
        <v>9300000</v>
      </c>
      <c r="F205">
        <v>9606025.0299999993</v>
      </c>
      <c r="G205">
        <v>1</v>
      </c>
    </row>
    <row r="206" spans="1:8" x14ac:dyDescent="0.25">
      <c r="A206">
        <v>93</v>
      </c>
      <c r="B206" t="s">
        <v>11</v>
      </c>
      <c r="C206" t="s">
        <v>340</v>
      </c>
      <c r="D206" t="s">
        <v>340</v>
      </c>
      <c r="E206">
        <v>7531000</v>
      </c>
      <c r="F206">
        <v>19851000</v>
      </c>
      <c r="G206">
        <v>1</v>
      </c>
    </row>
    <row r="207" spans="1:8" x14ac:dyDescent="0.25">
      <c r="A207">
        <v>101</v>
      </c>
      <c r="B207" t="s">
        <v>11</v>
      </c>
      <c r="C207" t="s">
        <v>340</v>
      </c>
      <c r="D207" t="s">
        <v>340</v>
      </c>
      <c r="E207">
        <v>29095378.390000001</v>
      </c>
      <c r="F207">
        <v>29430756.789999999</v>
      </c>
      <c r="H207">
        <v>1</v>
      </c>
    </row>
    <row r="208" spans="1:8" x14ac:dyDescent="0.25">
      <c r="A208">
        <v>101</v>
      </c>
      <c r="B208" t="s">
        <v>11</v>
      </c>
      <c r="C208" t="s">
        <v>340</v>
      </c>
      <c r="D208" t="s">
        <v>340</v>
      </c>
      <c r="E208">
        <v>29095378.390000001</v>
      </c>
      <c r="F208">
        <v>29430756.789999999</v>
      </c>
      <c r="H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348</v>
      </c>
      <c r="E209">
        <v>7406000</v>
      </c>
      <c r="F209">
        <v>61056073.57</v>
      </c>
      <c r="G209">
        <v>1</v>
      </c>
    </row>
    <row r="210" spans="1:8" x14ac:dyDescent="0.25">
      <c r="A210">
        <v>4</v>
      </c>
      <c r="B210" t="s">
        <v>12</v>
      </c>
      <c r="C210" t="s">
        <v>12</v>
      </c>
      <c r="D210" t="s">
        <v>348</v>
      </c>
      <c r="E210">
        <v>13950000</v>
      </c>
      <c r="F210">
        <v>14250000</v>
      </c>
      <c r="G210">
        <v>1</v>
      </c>
    </row>
    <row r="211" spans="1:8" x14ac:dyDescent="0.25">
      <c r="A211">
        <v>22</v>
      </c>
      <c r="B211" t="s">
        <v>12</v>
      </c>
      <c r="C211" t="s">
        <v>12</v>
      </c>
      <c r="D211" t="s">
        <v>348</v>
      </c>
      <c r="E211">
        <v>8581000</v>
      </c>
      <c r="F211">
        <v>44781000</v>
      </c>
      <c r="G211">
        <v>1</v>
      </c>
    </row>
    <row r="212" spans="1:8" x14ac:dyDescent="0.25">
      <c r="A212">
        <v>96</v>
      </c>
      <c r="B212" t="s">
        <v>12</v>
      </c>
      <c r="C212" t="s">
        <v>12</v>
      </c>
      <c r="D212" t="s">
        <v>348</v>
      </c>
      <c r="E212">
        <v>9066500</v>
      </c>
      <c r="F212">
        <v>9382721.5</v>
      </c>
      <c r="G212">
        <v>2</v>
      </c>
    </row>
    <row r="213" spans="1:8" x14ac:dyDescent="0.25">
      <c r="A213">
        <v>108</v>
      </c>
      <c r="B213" t="s">
        <v>12</v>
      </c>
      <c r="C213" t="s">
        <v>12</v>
      </c>
      <c r="D213" t="s">
        <v>348</v>
      </c>
      <c r="E213">
        <v>9215000</v>
      </c>
      <c r="F213">
        <v>9445000</v>
      </c>
      <c r="G213">
        <v>1</v>
      </c>
    </row>
    <row r="214" spans="1:8" x14ac:dyDescent="0.25">
      <c r="A214">
        <v>4</v>
      </c>
      <c r="B214" t="s">
        <v>12</v>
      </c>
      <c r="C214" t="s">
        <v>238</v>
      </c>
      <c r="D214" t="s">
        <v>238</v>
      </c>
      <c r="E214">
        <v>8749000</v>
      </c>
      <c r="F214">
        <v>46029000</v>
      </c>
      <c r="G214">
        <v>1</v>
      </c>
    </row>
    <row r="215" spans="1:8" x14ac:dyDescent="0.25">
      <c r="A215">
        <v>27</v>
      </c>
      <c r="B215" t="s">
        <v>12</v>
      </c>
      <c r="C215" t="s">
        <v>238</v>
      </c>
      <c r="D215" t="s">
        <v>238</v>
      </c>
      <c r="E215">
        <v>8371000</v>
      </c>
      <c r="F215">
        <v>38762500</v>
      </c>
      <c r="G215">
        <v>2</v>
      </c>
    </row>
    <row r="216" spans="1:8" x14ac:dyDescent="0.25">
      <c r="A216">
        <v>96</v>
      </c>
      <c r="B216" t="s">
        <v>12</v>
      </c>
      <c r="C216" t="s">
        <v>238</v>
      </c>
      <c r="D216" t="s">
        <v>238</v>
      </c>
      <c r="E216">
        <v>6790000</v>
      </c>
      <c r="F216">
        <v>7066614.75</v>
      </c>
      <c r="G216">
        <v>1</v>
      </c>
    </row>
    <row r="217" spans="1:8" x14ac:dyDescent="0.25">
      <c r="A217">
        <v>27</v>
      </c>
      <c r="B217" t="s">
        <v>12</v>
      </c>
      <c r="C217" t="s">
        <v>238</v>
      </c>
      <c r="D217" t="s">
        <v>349</v>
      </c>
      <c r="E217">
        <v>4101500</v>
      </c>
      <c r="F217">
        <v>33993832.219999999</v>
      </c>
      <c r="G217">
        <v>2</v>
      </c>
    </row>
    <row r="218" spans="1:8" x14ac:dyDescent="0.25">
      <c r="A218">
        <v>27</v>
      </c>
      <c r="B218" t="s">
        <v>12</v>
      </c>
      <c r="C218" t="s">
        <v>238</v>
      </c>
      <c r="D218" t="s">
        <v>349</v>
      </c>
      <c r="E218">
        <v>8245000</v>
      </c>
      <c r="F218">
        <v>50490000</v>
      </c>
      <c r="G218">
        <v>1</v>
      </c>
    </row>
    <row r="219" spans="1:8" x14ac:dyDescent="0.25">
      <c r="A219">
        <v>27</v>
      </c>
      <c r="B219" t="s">
        <v>12</v>
      </c>
      <c r="C219" t="s">
        <v>238</v>
      </c>
      <c r="D219" t="s">
        <v>349</v>
      </c>
      <c r="E219">
        <v>17244348.219999999</v>
      </c>
      <c r="F219">
        <v>17244348.219999999</v>
      </c>
      <c r="H219">
        <v>1</v>
      </c>
    </row>
    <row r="220" spans="1:8" x14ac:dyDescent="0.25">
      <c r="A220">
        <v>93</v>
      </c>
      <c r="B220" t="s">
        <v>64</v>
      </c>
      <c r="C220" t="s">
        <v>64</v>
      </c>
      <c r="D220" t="s">
        <v>352</v>
      </c>
      <c r="E220">
        <v>9234000</v>
      </c>
      <c r="F220">
        <v>9650000</v>
      </c>
      <c r="G220">
        <v>1</v>
      </c>
    </row>
    <row r="221" spans="1:8" x14ac:dyDescent="0.25">
      <c r="A221">
        <v>27</v>
      </c>
      <c r="B221" t="s">
        <v>64</v>
      </c>
      <c r="C221" t="s">
        <v>64</v>
      </c>
      <c r="D221" t="s">
        <v>352</v>
      </c>
      <c r="E221">
        <v>7196000</v>
      </c>
      <c r="F221">
        <v>28229000</v>
      </c>
      <c r="G221">
        <v>1</v>
      </c>
    </row>
    <row r="222" spans="1:8" x14ac:dyDescent="0.25">
      <c r="A222">
        <v>96</v>
      </c>
      <c r="B222" t="s">
        <v>64</v>
      </c>
      <c r="C222" t="s">
        <v>62</v>
      </c>
      <c r="D222" t="s">
        <v>354</v>
      </c>
      <c r="E222">
        <v>8875000</v>
      </c>
      <c r="F222">
        <v>9599770.0899999999</v>
      </c>
      <c r="G222">
        <v>1</v>
      </c>
    </row>
    <row r="223" spans="1:8" x14ac:dyDescent="0.25">
      <c r="A223">
        <v>4</v>
      </c>
      <c r="B223" t="s">
        <v>84</v>
      </c>
      <c r="C223" t="s">
        <v>90</v>
      </c>
      <c r="D223" t="s">
        <v>355</v>
      </c>
      <c r="E223">
        <v>9300000</v>
      </c>
      <c r="F223">
        <v>10133000</v>
      </c>
      <c r="G223">
        <v>1</v>
      </c>
    </row>
    <row r="224" spans="1:8" x14ac:dyDescent="0.25">
      <c r="A224">
        <v>87</v>
      </c>
      <c r="B224" t="s">
        <v>84</v>
      </c>
      <c r="C224" t="s">
        <v>90</v>
      </c>
      <c r="D224" t="s">
        <v>355</v>
      </c>
      <c r="E224">
        <v>9285000</v>
      </c>
      <c r="F224">
        <v>9376399.1699999999</v>
      </c>
      <c r="G224">
        <v>2</v>
      </c>
    </row>
    <row r="225" spans="1:8" x14ac:dyDescent="0.25">
      <c r="A225">
        <v>93</v>
      </c>
      <c r="B225" t="s">
        <v>84</v>
      </c>
      <c r="C225" t="s">
        <v>90</v>
      </c>
      <c r="D225" t="s">
        <v>355</v>
      </c>
      <c r="E225">
        <v>8080000</v>
      </c>
      <c r="F225">
        <v>18248611.545000002</v>
      </c>
      <c r="G225">
        <v>2</v>
      </c>
    </row>
    <row r="226" spans="1:8" x14ac:dyDescent="0.25">
      <c r="A226">
        <v>93</v>
      </c>
      <c r="B226" t="s">
        <v>84</v>
      </c>
      <c r="C226" t="s">
        <v>90</v>
      </c>
      <c r="D226" t="s">
        <v>355</v>
      </c>
      <c r="E226">
        <v>9260000</v>
      </c>
      <c r="F226">
        <v>9769896.9100000001</v>
      </c>
      <c r="G226">
        <v>1</v>
      </c>
    </row>
    <row r="227" spans="1:8" x14ac:dyDescent="0.25">
      <c r="A227">
        <v>93</v>
      </c>
      <c r="B227" t="s">
        <v>12</v>
      </c>
      <c r="C227" t="s">
        <v>282</v>
      </c>
      <c r="D227" t="s">
        <v>355</v>
      </c>
      <c r="E227">
        <v>8486333.3333333302</v>
      </c>
      <c r="F227">
        <v>13833338.92</v>
      </c>
      <c r="G227">
        <v>3</v>
      </c>
    </row>
    <row r="228" spans="1:8" x14ac:dyDescent="0.25">
      <c r="A228">
        <v>93</v>
      </c>
      <c r="B228" t="s">
        <v>12</v>
      </c>
      <c r="C228" t="s">
        <v>282</v>
      </c>
      <c r="D228" t="s">
        <v>355</v>
      </c>
      <c r="E228">
        <v>20085109.190000001</v>
      </c>
      <c r="F228">
        <v>20277948.440000001</v>
      </c>
      <c r="H228">
        <v>1</v>
      </c>
    </row>
    <row r="229" spans="1:8" x14ac:dyDescent="0.25">
      <c r="A229">
        <v>4</v>
      </c>
      <c r="B229" t="s">
        <v>11</v>
      </c>
      <c r="C229" t="s">
        <v>78</v>
      </c>
      <c r="D229" t="s">
        <v>356</v>
      </c>
      <c r="E229">
        <v>7825000</v>
      </c>
      <c r="F229">
        <v>9600000</v>
      </c>
      <c r="G229">
        <v>1</v>
      </c>
    </row>
    <row r="230" spans="1:8" x14ac:dyDescent="0.25">
      <c r="A230">
        <v>4</v>
      </c>
      <c r="B230" t="s">
        <v>11</v>
      </c>
      <c r="C230" t="s">
        <v>78</v>
      </c>
      <c r="D230" t="s">
        <v>356</v>
      </c>
      <c r="E230">
        <v>9045500</v>
      </c>
      <c r="F230">
        <v>9345500</v>
      </c>
      <c r="G230">
        <v>2</v>
      </c>
    </row>
    <row r="231" spans="1:8" x14ac:dyDescent="0.25">
      <c r="A231">
        <v>93</v>
      </c>
      <c r="B231" t="s">
        <v>11</v>
      </c>
      <c r="C231" t="s">
        <v>78</v>
      </c>
      <c r="D231" t="s">
        <v>356</v>
      </c>
      <c r="E231">
        <v>6692000</v>
      </c>
      <c r="F231">
        <v>19750000</v>
      </c>
      <c r="G231">
        <v>1</v>
      </c>
    </row>
    <row r="232" spans="1:8" x14ac:dyDescent="0.25">
      <c r="A232">
        <v>93</v>
      </c>
      <c r="B232" t="s">
        <v>11</v>
      </c>
      <c r="C232" t="s">
        <v>78</v>
      </c>
      <c r="D232" t="s">
        <v>356</v>
      </c>
      <c r="E232">
        <v>6062000</v>
      </c>
      <c r="F232">
        <v>41596557.619999997</v>
      </c>
      <c r="G232">
        <v>1</v>
      </c>
    </row>
    <row r="233" spans="1:8" x14ac:dyDescent="0.25">
      <c r="A233">
        <v>121</v>
      </c>
      <c r="B233" t="s">
        <v>11</v>
      </c>
      <c r="C233" t="s">
        <v>78</v>
      </c>
      <c r="D233" t="s">
        <v>356</v>
      </c>
      <c r="E233">
        <v>9254000</v>
      </c>
      <c r="F233">
        <v>10326647.449999999</v>
      </c>
      <c r="G233">
        <v>1</v>
      </c>
    </row>
    <row r="234" spans="1:8" x14ac:dyDescent="0.25">
      <c r="A234">
        <v>4</v>
      </c>
      <c r="B234" t="s">
        <v>11</v>
      </c>
      <c r="C234" t="s">
        <v>71</v>
      </c>
      <c r="D234" t="s">
        <v>71</v>
      </c>
      <c r="E234">
        <v>9193250</v>
      </c>
      <c r="F234">
        <v>9500000</v>
      </c>
      <c r="G234">
        <v>4</v>
      </c>
    </row>
    <row r="235" spans="1:8" x14ac:dyDescent="0.25">
      <c r="A235">
        <v>4</v>
      </c>
      <c r="B235" t="s">
        <v>11</v>
      </c>
      <c r="C235" t="s">
        <v>71</v>
      </c>
      <c r="D235" t="s">
        <v>71</v>
      </c>
      <c r="E235">
        <v>9282800</v>
      </c>
      <c r="F235">
        <v>9560000</v>
      </c>
      <c r="G235">
        <v>5</v>
      </c>
    </row>
    <row r="236" spans="1:8" x14ac:dyDescent="0.25">
      <c r="A236">
        <v>87</v>
      </c>
      <c r="B236" t="s">
        <v>11</v>
      </c>
      <c r="C236" t="s">
        <v>71</v>
      </c>
      <c r="D236" t="s">
        <v>71</v>
      </c>
      <c r="E236">
        <v>9300000</v>
      </c>
      <c r="F236">
        <v>9410581.6699999999</v>
      </c>
      <c r="G236">
        <v>1</v>
      </c>
    </row>
    <row r="237" spans="1:8" x14ac:dyDescent="0.25">
      <c r="A237">
        <v>93</v>
      </c>
      <c r="B237" t="s">
        <v>11</v>
      </c>
      <c r="C237" t="s">
        <v>71</v>
      </c>
      <c r="D237" t="s">
        <v>71</v>
      </c>
      <c r="E237">
        <v>9221000</v>
      </c>
      <c r="F237">
        <v>9550000</v>
      </c>
      <c r="G237">
        <v>1</v>
      </c>
    </row>
    <row r="238" spans="1:8" x14ac:dyDescent="0.25">
      <c r="A238">
        <v>93</v>
      </c>
      <c r="B238" t="s">
        <v>11</v>
      </c>
      <c r="C238" t="s">
        <v>71</v>
      </c>
      <c r="D238" t="s">
        <v>71</v>
      </c>
      <c r="E238">
        <v>9290000</v>
      </c>
      <c r="F238">
        <v>9832094.1750000007</v>
      </c>
      <c r="G238">
        <v>2</v>
      </c>
    </row>
    <row r="239" spans="1:8" x14ac:dyDescent="0.25">
      <c r="A239">
        <v>116</v>
      </c>
      <c r="B239" t="s">
        <v>11</v>
      </c>
      <c r="C239" t="s">
        <v>71</v>
      </c>
      <c r="D239" t="s">
        <v>71</v>
      </c>
      <c r="E239">
        <v>9293000</v>
      </c>
      <c r="F239">
        <v>9466708.0800000001</v>
      </c>
      <c r="G239">
        <v>1</v>
      </c>
    </row>
    <row r="240" spans="1:8" x14ac:dyDescent="0.25">
      <c r="A240">
        <v>96</v>
      </c>
      <c r="B240" t="s">
        <v>11</v>
      </c>
      <c r="C240" t="s">
        <v>71</v>
      </c>
      <c r="D240" t="s">
        <v>71</v>
      </c>
      <c r="E240">
        <v>9214000</v>
      </c>
      <c r="F240">
        <v>9603585.7100000009</v>
      </c>
      <c r="G240">
        <v>1</v>
      </c>
    </row>
    <row r="241" spans="1:8" x14ac:dyDescent="0.25">
      <c r="A241">
        <v>105</v>
      </c>
      <c r="B241" t="s">
        <v>11</v>
      </c>
      <c r="C241" t="s">
        <v>71</v>
      </c>
      <c r="D241" t="s">
        <v>71</v>
      </c>
      <c r="E241">
        <v>9247500</v>
      </c>
      <c r="F241">
        <v>9599973.5399999991</v>
      </c>
      <c r="G241">
        <v>2</v>
      </c>
    </row>
    <row r="242" spans="1:8" x14ac:dyDescent="0.25">
      <c r="A242">
        <v>28</v>
      </c>
      <c r="B242" t="s">
        <v>63</v>
      </c>
      <c r="C242" t="s">
        <v>359</v>
      </c>
      <c r="D242" t="s">
        <v>359</v>
      </c>
      <c r="E242">
        <v>8919500</v>
      </c>
      <c r="F242">
        <v>9584634.1300000008</v>
      </c>
      <c r="G242">
        <v>2</v>
      </c>
    </row>
    <row r="243" spans="1:8" x14ac:dyDescent="0.25">
      <c r="A243">
        <v>32</v>
      </c>
      <c r="B243" t="s">
        <v>63</v>
      </c>
      <c r="C243" t="s">
        <v>359</v>
      </c>
      <c r="D243" t="s">
        <v>359</v>
      </c>
      <c r="E243">
        <v>8875666.6666666698</v>
      </c>
      <c r="F243">
        <v>11725733.633333299</v>
      </c>
      <c r="G243">
        <v>3</v>
      </c>
    </row>
    <row r="244" spans="1:8" x14ac:dyDescent="0.25">
      <c r="A244">
        <v>96</v>
      </c>
      <c r="B244" t="s">
        <v>63</v>
      </c>
      <c r="C244" t="s">
        <v>359</v>
      </c>
      <c r="D244" t="s">
        <v>359</v>
      </c>
      <c r="E244">
        <v>9126500</v>
      </c>
      <c r="F244">
        <v>9602763.7599999998</v>
      </c>
      <c r="G244">
        <v>4</v>
      </c>
    </row>
    <row r="245" spans="1:8" x14ac:dyDescent="0.25">
      <c r="A245">
        <v>105</v>
      </c>
      <c r="B245" t="s">
        <v>63</v>
      </c>
      <c r="C245" t="s">
        <v>359</v>
      </c>
      <c r="D245" t="s">
        <v>359</v>
      </c>
      <c r="E245">
        <v>9300000</v>
      </c>
      <c r="F245">
        <v>9599973.5399999991</v>
      </c>
      <c r="G245">
        <v>1</v>
      </c>
    </row>
    <row r="246" spans="1:8" x14ac:dyDescent="0.25">
      <c r="A246">
        <v>87</v>
      </c>
      <c r="B246" t="s">
        <v>63</v>
      </c>
      <c r="C246" t="s">
        <v>73</v>
      </c>
      <c r="D246" t="s">
        <v>73</v>
      </c>
      <c r="E246">
        <v>9300000</v>
      </c>
      <c r="F246">
        <v>9410581.6699999999</v>
      </c>
      <c r="G246">
        <v>1</v>
      </c>
    </row>
    <row r="247" spans="1:8" x14ac:dyDescent="0.25">
      <c r="A247">
        <v>96</v>
      </c>
      <c r="B247" t="s">
        <v>63</v>
      </c>
      <c r="C247" t="s">
        <v>73</v>
      </c>
      <c r="D247" t="s">
        <v>73</v>
      </c>
      <c r="E247">
        <v>9188000</v>
      </c>
      <c r="F247">
        <v>11331956.9</v>
      </c>
      <c r="G247">
        <v>1</v>
      </c>
    </row>
    <row r="248" spans="1:8" x14ac:dyDescent="0.25">
      <c r="A248">
        <v>4</v>
      </c>
      <c r="B248" t="s">
        <v>12</v>
      </c>
      <c r="C248" t="s">
        <v>72</v>
      </c>
      <c r="D248" t="s">
        <v>73</v>
      </c>
      <c r="E248">
        <v>9300000</v>
      </c>
      <c r="F248">
        <v>9600000</v>
      </c>
      <c r="G248">
        <v>1</v>
      </c>
    </row>
    <row r="249" spans="1:8" x14ac:dyDescent="0.25">
      <c r="A249">
        <v>121</v>
      </c>
      <c r="B249" t="s">
        <v>84</v>
      </c>
      <c r="C249" t="s">
        <v>431</v>
      </c>
      <c r="D249" t="s">
        <v>73</v>
      </c>
      <c r="E249">
        <v>13950000</v>
      </c>
      <c r="F249">
        <v>14422720</v>
      </c>
      <c r="G249">
        <v>1</v>
      </c>
    </row>
    <row r="250" spans="1:8" x14ac:dyDescent="0.25">
      <c r="A250">
        <v>28</v>
      </c>
      <c r="B250" t="s">
        <v>64</v>
      </c>
      <c r="C250" t="s">
        <v>74</v>
      </c>
      <c r="D250" t="s">
        <v>361</v>
      </c>
      <c r="E250">
        <v>9300000</v>
      </c>
      <c r="F250">
        <v>9587840</v>
      </c>
      <c r="G250">
        <v>1</v>
      </c>
    </row>
    <row r="251" spans="1:8" x14ac:dyDescent="0.25">
      <c r="A251">
        <v>87</v>
      </c>
      <c r="B251" t="s">
        <v>64</v>
      </c>
      <c r="C251" t="s">
        <v>74</v>
      </c>
      <c r="D251" t="s">
        <v>361</v>
      </c>
      <c r="E251">
        <v>9300000</v>
      </c>
      <c r="F251">
        <v>9410581.6699999999</v>
      </c>
      <c r="G251">
        <v>1</v>
      </c>
    </row>
    <row r="252" spans="1:8" x14ac:dyDescent="0.25">
      <c r="A252">
        <v>87</v>
      </c>
      <c r="B252" t="s">
        <v>64</v>
      </c>
      <c r="C252" t="s">
        <v>74</v>
      </c>
      <c r="D252" t="s">
        <v>361</v>
      </c>
      <c r="E252">
        <v>10823000</v>
      </c>
      <c r="F252">
        <v>12614600.32</v>
      </c>
      <c r="G252">
        <v>3</v>
      </c>
    </row>
    <row r="253" spans="1:8" x14ac:dyDescent="0.25">
      <c r="A253">
        <v>93</v>
      </c>
      <c r="B253" t="s">
        <v>64</v>
      </c>
      <c r="C253" t="s">
        <v>74</v>
      </c>
      <c r="D253" t="s">
        <v>361</v>
      </c>
      <c r="E253">
        <v>9300000</v>
      </c>
      <c r="F253">
        <v>9684500.0600000005</v>
      </c>
      <c r="G253">
        <v>1</v>
      </c>
    </row>
    <row r="254" spans="1:8" x14ac:dyDescent="0.25">
      <c r="A254">
        <v>88</v>
      </c>
      <c r="B254" t="s">
        <v>64</v>
      </c>
      <c r="C254" t="s">
        <v>74</v>
      </c>
      <c r="D254" t="s">
        <v>361</v>
      </c>
      <c r="E254">
        <v>14873285.220000001</v>
      </c>
      <c r="F254">
        <v>15010550.310000001</v>
      </c>
      <c r="H254">
        <v>1</v>
      </c>
    </row>
    <row r="255" spans="1:8" x14ac:dyDescent="0.25">
      <c r="A255">
        <v>26</v>
      </c>
      <c r="B255" t="s">
        <v>64</v>
      </c>
      <c r="C255" t="s">
        <v>74</v>
      </c>
      <c r="D255" t="s">
        <v>361</v>
      </c>
      <c r="E255">
        <v>9221000</v>
      </c>
      <c r="F255">
        <v>20595444.600000001</v>
      </c>
      <c r="G255">
        <v>1</v>
      </c>
    </row>
    <row r="256" spans="1:8" x14ac:dyDescent="0.25">
      <c r="A256">
        <v>96</v>
      </c>
      <c r="B256" t="s">
        <v>64</v>
      </c>
      <c r="C256" t="s">
        <v>74</v>
      </c>
      <c r="D256" t="s">
        <v>361</v>
      </c>
      <c r="E256">
        <v>8707000</v>
      </c>
      <c r="F256">
        <v>11512278.119999999</v>
      </c>
      <c r="G256">
        <v>1</v>
      </c>
    </row>
    <row r="257" spans="1:8" x14ac:dyDescent="0.25">
      <c r="A257">
        <v>28</v>
      </c>
      <c r="B257" t="s">
        <v>84</v>
      </c>
      <c r="C257" t="s">
        <v>90</v>
      </c>
      <c r="D257" t="s">
        <v>362</v>
      </c>
      <c r="E257">
        <v>9300000</v>
      </c>
      <c r="F257">
        <v>9606025.0299999993</v>
      </c>
      <c r="G257">
        <v>1</v>
      </c>
    </row>
    <row r="258" spans="1:8" x14ac:dyDescent="0.25">
      <c r="A258">
        <v>93</v>
      </c>
      <c r="B258" t="s">
        <v>84</v>
      </c>
      <c r="C258" t="s">
        <v>90</v>
      </c>
      <c r="D258" t="s">
        <v>362</v>
      </c>
      <c r="E258">
        <v>8750000</v>
      </c>
      <c r="F258">
        <v>12678030.9533333</v>
      </c>
      <c r="G258">
        <v>3</v>
      </c>
    </row>
    <row r="259" spans="1:8" x14ac:dyDescent="0.25">
      <c r="A259">
        <v>93</v>
      </c>
      <c r="B259" t="s">
        <v>84</v>
      </c>
      <c r="C259" t="s">
        <v>90</v>
      </c>
      <c r="D259" t="s">
        <v>362</v>
      </c>
      <c r="E259">
        <v>8856500</v>
      </c>
      <c r="F259">
        <v>12282640.630000001</v>
      </c>
      <c r="G259">
        <v>2</v>
      </c>
    </row>
    <row r="260" spans="1:8" x14ac:dyDescent="0.25">
      <c r="A260">
        <v>93</v>
      </c>
      <c r="B260" t="s">
        <v>84</v>
      </c>
      <c r="C260" t="s">
        <v>90</v>
      </c>
      <c r="D260" t="s">
        <v>362</v>
      </c>
      <c r="E260">
        <v>13993786.09</v>
      </c>
      <c r="F260">
        <v>13993786.09</v>
      </c>
      <c r="H260">
        <v>1</v>
      </c>
    </row>
    <row r="261" spans="1:8" x14ac:dyDescent="0.25">
      <c r="A261">
        <v>88</v>
      </c>
      <c r="B261" t="s">
        <v>84</v>
      </c>
      <c r="C261" t="s">
        <v>90</v>
      </c>
      <c r="D261" t="s">
        <v>362</v>
      </c>
      <c r="E261">
        <v>19843627.440000001</v>
      </c>
      <c r="F261">
        <v>19898773.649999999</v>
      </c>
      <c r="H261">
        <v>1</v>
      </c>
    </row>
    <row r="262" spans="1:8" x14ac:dyDescent="0.25">
      <c r="A262">
        <v>96</v>
      </c>
      <c r="B262" t="s">
        <v>84</v>
      </c>
      <c r="C262" t="s">
        <v>90</v>
      </c>
      <c r="D262" t="s">
        <v>362</v>
      </c>
      <c r="E262">
        <v>8539000</v>
      </c>
      <c r="F262">
        <v>9595958.5099999998</v>
      </c>
      <c r="G262">
        <v>1</v>
      </c>
    </row>
    <row r="263" spans="1:8" x14ac:dyDescent="0.25">
      <c r="A263">
        <v>4</v>
      </c>
      <c r="B263" t="s">
        <v>12</v>
      </c>
      <c r="C263" t="s">
        <v>238</v>
      </c>
      <c r="D263" t="s">
        <v>363</v>
      </c>
      <c r="E263">
        <v>9276500</v>
      </c>
      <c r="F263">
        <v>9600000</v>
      </c>
      <c r="G263">
        <v>2</v>
      </c>
    </row>
    <row r="264" spans="1:8" x14ac:dyDescent="0.25">
      <c r="A264">
        <v>96</v>
      </c>
      <c r="B264" t="s">
        <v>12</v>
      </c>
      <c r="C264" t="s">
        <v>238</v>
      </c>
      <c r="D264" t="s">
        <v>363</v>
      </c>
      <c r="E264">
        <v>9300000</v>
      </c>
      <c r="F264">
        <v>10924242.5</v>
      </c>
      <c r="G264">
        <v>1</v>
      </c>
    </row>
    <row r="265" spans="1:8" x14ac:dyDescent="0.25">
      <c r="A265">
        <v>26</v>
      </c>
      <c r="B265" t="s">
        <v>11</v>
      </c>
      <c r="C265" t="s">
        <v>85</v>
      </c>
      <c r="D265" t="s">
        <v>363</v>
      </c>
      <c r="E265">
        <v>9001000</v>
      </c>
      <c r="F265">
        <v>12186990</v>
      </c>
      <c r="G265">
        <v>2</v>
      </c>
    </row>
    <row r="266" spans="1:8" x14ac:dyDescent="0.25">
      <c r="A266">
        <v>4</v>
      </c>
      <c r="B266" t="s">
        <v>84</v>
      </c>
      <c r="C266" t="s">
        <v>341</v>
      </c>
      <c r="D266" t="s">
        <v>363</v>
      </c>
      <c r="E266">
        <v>7867000</v>
      </c>
      <c r="F266">
        <v>9600000</v>
      </c>
      <c r="G266">
        <v>1</v>
      </c>
    </row>
    <row r="267" spans="1:8" x14ac:dyDescent="0.25">
      <c r="A267">
        <v>93</v>
      </c>
      <c r="B267" t="s">
        <v>84</v>
      </c>
      <c r="C267" t="s">
        <v>341</v>
      </c>
      <c r="D267" t="s">
        <v>363</v>
      </c>
      <c r="E267">
        <v>9195000</v>
      </c>
      <c r="F267">
        <v>25676415.82</v>
      </c>
      <c r="G267">
        <v>1</v>
      </c>
    </row>
    <row r="268" spans="1:8" x14ac:dyDescent="0.25">
      <c r="A268">
        <v>116</v>
      </c>
      <c r="B268" t="s">
        <v>84</v>
      </c>
      <c r="C268" t="s">
        <v>341</v>
      </c>
      <c r="D268" t="s">
        <v>363</v>
      </c>
      <c r="E268">
        <v>9201000</v>
      </c>
      <c r="F268">
        <v>9466708.0800000001</v>
      </c>
      <c r="G268">
        <v>1</v>
      </c>
    </row>
    <row r="269" spans="1:8" x14ac:dyDescent="0.25">
      <c r="A269">
        <v>101</v>
      </c>
      <c r="B269" t="s">
        <v>84</v>
      </c>
      <c r="C269" t="s">
        <v>341</v>
      </c>
      <c r="D269" t="s">
        <v>363</v>
      </c>
      <c r="E269">
        <v>35514648.420000002</v>
      </c>
      <c r="F269">
        <v>35571831.579999998</v>
      </c>
      <c r="H269">
        <v>1</v>
      </c>
    </row>
    <row r="270" spans="1:8" x14ac:dyDescent="0.25">
      <c r="A270">
        <v>93</v>
      </c>
      <c r="B270" t="s">
        <v>11</v>
      </c>
      <c r="C270" t="s">
        <v>70</v>
      </c>
      <c r="D270" t="s">
        <v>84</v>
      </c>
      <c r="E270">
        <v>9127000</v>
      </c>
      <c r="F270">
        <v>24903959.510000002</v>
      </c>
      <c r="G270">
        <v>1</v>
      </c>
    </row>
    <row r="271" spans="1:8" x14ac:dyDescent="0.25">
      <c r="A271">
        <v>27</v>
      </c>
      <c r="B271" t="s">
        <v>11</v>
      </c>
      <c r="C271" t="s">
        <v>70</v>
      </c>
      <c r="D271" t="s">
        <v>84</v>
      </c>
      <c r="E271">
        <v>8455000</v>
      </c>
      <c r="F271">
        <v>29879000</v>
      </c>
      <c r="G271">
        <v>1</v>
      </c>
    </row>
    <row r="272" spans="1:8" x14ac:dyDescent="0.25">
      <c r="A272">
        <v>27</v>
      </c>
      <c r="B272" t="s">
        <v>11</v>
      </c>
      <c r="C272" t="s">
        <v>11</v>
      </c>
      <c r="D272" t="s">
        <v>84</v>
      </c>
      <c r="E272">
        <v>6356000</v>
      </c>
      <c r="F272">
        <v>43399000</v>
      </c>
      <c r="G272">
        <v>1</v>
      </c>
    </row>
    <row r="273" spans="1:7" x14ac:dyDescent="0.25">
      <c r="A273">
        <v>4</v>
      </c>
      <c r="B273" t="s">
        <v>11</v>
      </c>
      <c r="C273" t="s">
        <v>358</v>
      </c>
      <c r="D273" t="s">
        <v>84</v>
      </c>
      <c r="E273">
        <v>9300000</v>
      </c>
      <c r="F273">
        <v>10725000</v>
      </c>
      <c r="G273">
        <v>1</v>
      </c>
    </row>
    <row r="274" spans="1:7" x14ac:dyDescent="0.25">
      <c r="A274">
        <v>93</v>
      </c>
      <c r="B274" t="s">
        <v>11</v>
      </c>
      <c r="C274" t="s">
        <v>11</v>
      </c>
      <c r="D274" t="s">
        <v>364</v>
      </c>
      <c r="E274">
        <v>7196000</v>
      </c>
      <c r="F274">
        <v>32500000</v>
      </c>
      <c r="G274">
        <v>1</v>
      </c>
    </row>
    <row r="275" spans="1:7" x14ac:dyDescent="0.25">
      <c r="A275">
        <v>93</v>
      </c>
      <c r="B275" t="s">
        <v>11</v>
      </c>
      <c r="C275" t="s">
        <v>85</v>
      </c>
      <c r="D275" t="s">
        <v>365</v>
      </c>
      <c r="E275">
        <v>8581000</v>
      </c>
      <c r="F275">
        <v>28193713.920000002</v>
      </c>
      <c r="G275">
        <v>1</v>
      </c>
    </row>
    <row r="276" spans="1:7" x14ac:dyDescent="0.25">
      <c r="A276">
        <v>32</v>
      </c>
      <c r="B276" t="s">
        <v>11</v>
      </c>
      <c r="C276" t="s">
        <v>85</v>
      </c>
      <c r="D276" t="s">
        <v>365</v>
      </c>
      <c r="E276">
        <v>9260000</v>
      </c>
      <c r="F276">
        <v>13653508.449999999</v>
      </c>
      <c r="G276">
        <v>1</v>
      </c>
    </row>
    <row r="277" spans="1:7" x14ac:dyDescent="0.25">
      <c r="A277">
        <v>93</v>
      </c>
      <c r="B277" t="s">
        <v>11</v>
      </c>
      <c r="C277" t="s">
        <v>85</v>
      </c>
      <c r="D277" t="s">
        <v>366</v>
      </c>
      <c r="E277">
        <v>9241000</v>
      </c>
      <c r="F277">
        <v>22264441.300000001</v>
      </c>
      <c r="G277">
        <v>1</v>
      </c>
    </row>
    <row r="278" spans="1:7" x14ac:dyDescent="0.25">
      <c r="A278">
        <v>32</v>
      </c>
      <c r="B278" t="s">
        <v>11</v>
      </c>
      <c r="C278" t="s">
        <v>85</v>
      </c>
      <c r="D278" t="s">
        <v>366</v>
      </c>
      <c r="E278">
        <v>9273000</v>
      </c>
      <c r="F278">
        <v>17659816.390000001</v>
      </c>
      <c r="G278">
        <v>1</v>
      </c>
    </row>
    <row r="279" spans="1:7" x14ac:dyDescent="0.25">
      <c r="A279">
        <v>22</v>
      </c>
      <c r="B279" t="s">
        <v>11</v>
      </c>
      <c r="C279" t="s">
        <v>85</v>
      </c>
      <c r="D279" t="s">
        <v>366</v>
      </c>
      <c r="E279">
        <v>8833000</v>
      </c>
      <c r="F279">
        <v>47233147.469999999</v>
      </c>
      <c r="G279">
        <v>1</v>
      </c>
    </row>
    <row r="280" spans="1:7" x14ac:dyDescent="0.25">
      <c r="A280">
        <v>4</v>
      </c>
      <c r="B280" t="s">
        <v>64</v>
      </c>
      <c r="C280" t="s">
        <v>62</v>
      </c>
      <c r="D280" t="s">
        <v>62</v>
      </c>
      <c r="E280">
        <v>9085000</v>
      </c>
      <c r="F280">
        <v>9600000</v>
      </c>
      <c r="G280">
        <v>1</v>
      </c>
    </row>
    <row r="281" spans="1:7" x14ac:dyDescent="0.25">
      <c r="A281">
        <v>87</v>
      </c>
      <c r="B281" t="s">
        <v>64</v>
      </c>
      <c r="C281" t="s">
        <v>62</v>
      </c>
      <c r="D281" t="s">
        <v>62</v>
      </c>
      <c r="E281">
        <v>9300000</v>
      </c>
      <c r="F281">
        <v>9606024.2899999991</v>
      </c>
      <c r="G281">
        <v>1</v>
      </c>
    </row>
    <row r="282" spans="1:7" x14ac:dyDescent="0.25">
      <c r="A282">
        <v>93</v>
      </c>
      <c r="B282" t="s">
        <v>64</v>
      </c>
      <c r="C282" t="s">
        <v>62</v>
      </c>
      <c r="D282" t="s">
        <v>62</v>
      </c>
      <c r="E282">
        <v>9300000</v>
      </c>
      <c r="F282">
        <v>9600000</v>
      </c>
      <c r="G282">
        <v>2</v>
      </c>
    </row>
    <row r="283" spans="1:7" x14ac:dyDescent="0.25">
      <c r="A283">
        <v>93</v>
      </c>
      <c r="B283" t="s">
        <v>64</v>
      </c>
      <c r="C283" t="s">
        <v>62</v>
      </c>
      <c r="D283" t="s">
        <v>62</v>
      </c>
      <c r="E283">
        <v>9270250</v>
      </c>
      <c r="F283">
        <v>13435000</v>
      </c>
      <c r="G283">
        <v>4</v>
      </c>
    </row>
    <row r="284" spans="1:7" x14ac:dyDescent="0.25">
      <c r="A284">
        <v>101</v>
      </c>
      <c r="B284" t="s">
        <v>64</v>
      </c>
      <c r="C284" t="s">
        <v>62</v>
      </c>
      <c r="D284" t="s">
        <v>62</v>
      </c>
      <c r="E284">
        <v>8678250</v>
      </c>
      <c r="F284">
        <v>9542000</v>
      </c>
      <c r="G284">
        <v>4</v>
      </c>
    </row>
    <row r="285" spans="1:7" x14ac:dyDescent="0.25">
      <c r="A285">
        <v>101</v>
      </c>
      <c r="B285" t="s">
        <v>64</v>
      </c>
      <c r="C285" t="s">
        <v>62</v>
      </c>
      <c r="D285" t="s">
        <v>62</v>
      </c>
      <c r="E285">
        <v>9209181.8181818202</v>
      </c>
      <c r="F285">
        <v>9546454.5454545394</v>
      </c>
      <c r="G285">
        <v>11</v>
      </c>
    </row>
    <row r="286" spans="1:7" x14ac:dyDescent="0.25">
      <c r="A286">
        <v>4</v>
      </c>
      <c r="B286" t="s">
        <v>11</v>
      </c>
      <c r="C286" t="s">
        <v>78</v>
      </c>
      <c r="D286" t="s">
        <v>368</v>
      </c>
      <c r="E286">
        <v>9300000</v>
      </c>
      <c r="F286">
        <v>9600000</v>
      </c>
      <c r="G286">
        <v>1</v>
      </c>
    </row>
    <row r="287" spans="1:7" x14ac:dyDescent="0.25">
      <c r="A287">
        <v>4</v>
      </c>
      <c r="B287" t="s">
        <v>11</v>
      </c>
      <c r="C287" t="s">
        <v>78</v>
      </c>
      <c r="D287" t="s">
        <v>368</v>
      </c>
      <c r="E287">
        <v>9278777.7777777798</v>
      </c>
      <c r="F287">
        <v>9600000</v>
      </c>
      <c r="G287">
        <v>9</v>
      </c>
    </row>
    <row r="288" spans="1:7" x14ac:dyDescent="0.25">
      <c r="A288">
        <v>93</v>
      </c>
      <c r="B288" t="s">
        <v>11</v>
      </c>
      <c r="C288" t="s">
        <v>78</v>
      </c>
      <c r="D288" t="s">
        <v>368</v>
      </c>
      <c r="E288">
        <v>9247333.3333333302</v>
      </c>
      <c r="F288">
        <v>13294919.3433333</v>
      </c>
      <c r="G288">
        <v>3</v>
      </c>
    </row>
    <row r="289" spans="1:8" x14ac:dyDescent="0.25">
      <c r="A289">
        <v>93</v>
      </c>
      <c r="B289" t="s">
        <v>11</v>
      </c>
      <c r="C289" t="s">
        <v>78</v>
      </c>
      <c r="D289" t="s">
        <v>368</v>
      </c>
      <c r="E289">
        <v>20191780</v>
      </c>
      <c r="F289">
        <v>20240780</v>
      </c>
      <c r="H289">
        <v>1</v>
      </c>
    </row>
    <row r="290" spans="1:8" x14ac:dyDescent="0.25">
      <c r="A290">
        <v>108</v>
      </c>
      <c r="B290" t="s">
        <v>11</v>
      </c>
      <c r="C290" t="s">
        <v>78</v>
      </c>
      <c r="D290" t="s">
        <v>368</v>
      </c>
      <c r="E290">
        <v>9300000</v>
      </c>
      <c r="F290">
        <v>9530000</v>
      </c>
      <c r="G290">
        <v>1</v>
      </c>
    </row>
    <row r="291" spans="1:8" x14ac:dyDescent="0.25">
      <c r="A291">
        <v>4</v>
      </c>
      <c r="B291" t="s">
        <v>11</v>
      </c>
      <c r="C291" t="s">
        <v>78</v>
      </c>
      <c r="D291" t="s">
        <v>369</v>
      </c>
      <c r="E291">
        <v>8623000</v>
      </c>
      <c r="F291">
        <v>9600000</v>
      </c>
      <c r="G291">
        <v>1</v>
      </c>
    </row>
    <row r="292" spans="1:8" x14ac:dyDescent="0.25">
      <c r="A292">
        <v>87</v>
      </c>
      <c r="B292" t="s">
        <v>11</v>
      </c>
      <c r="C292" t="s">
        <v>78</v>
      </c>
      <c r="D292" t="s">
        <v>369</v>
      </c>
      <c r="E292">
        <v>9242333.3333333302</v>
      </c>
      <c r="F292">
        <v>9529482.5833333302</v>
      </c>
      <c r="G292">
        <v>3</v>
      </c>
    </row>
    <row r="293" spans="1:8" x14ac:dyDescent="0.25">
      <c r="A293">
        <v>93</v>
      </c>
      <c r="B293" t="s">
        <v>11</v>
      </c>
      <c r="C293" t="s">
        <v>78</v>
      </c>
      <c r="D293" t="s">
        <v>369</v>
      </c>
      <c r="E293">
        <v>9273000</v>
      </c>
      <c r="F293">
        <v>9525000</v>
      </c>
      <c r="G293">
        <v>1</v>
      </c>
    </row>
    <row r="294" spans="1:8" x14ac:dyDescent="0.25">
      <c r="A294">
        <v>93</v>
      </c>
      <c r="B294" t="s">
        <v>11</v>
      </c>
      <c r="C294" t="s">
        <v>78</v>
      </c>
      <c r="D294" t="s">
        <v>369</v>
      </c>
      <c r="E294">
        <v>9244000</v>
      </c>
      <c r="F294">
        <v>22149092.614999998</v>
      </c>
      <c r="G294">
        <v>2</v>
      </c>
    </row>
    <row r="295" spans="1:8" x14ac:dyDescent="0.25">
      <c r="A295">
        <v>88</v>
      </c>
      <c r="B295" t="s">
        <v>11</v>
      </c>
      <c r="C295" t="s">
        <v>78</v>
      </c>
      <c r="D295" t="s">
        <v>369</v>
      </c>
      <c r="E295">
        <v>20697697.91</v>
      </c>
      <c r="F295">
        <v>20873282.73</v>
      </c>
      <c r="H295">
        <v>1</v>
      </c>
    </row>
    <row r="296" spans="1:8" x14ac:dyDescent="0.25">
      <c r="A296">
        <v>121</v>
      </c>
      <c r="B296" t="s">
        <v>11</v>
      </c>
      <c r="C296" t="s">
        <v>78</v>
      </c>
      <c r="D296" t="s">
        <v>369</v>
      </c>
      <c r="E296">
        <v>9293000</v>
      </c>
      <c r="F296">
        <v>9645078.4000000004</v>
      </c>
      <c r="G296">
        <v>1</v>
      </c>
    </row>
    <row r="297" spans="1:8" x14ac:dyDescent="0.25">
      <c r="A297">
        <v>105</v>
      </c>
      <c r="B297" t="s">
        <v>11</v>
      </c>
      <c r="C297" t="s">
        <v>78</v>
      </c>
      <c r="D297" t="s">
        <v>369</v>
      </c>
      <c r="E297">
        <v>9300000</v>
      </c>
      <c r="F297">
        <v>9599973.5399999991</v>
      </c>
      <c r="G297">
        <v>1</v>
      </c>
    </row>
    <row r="298" spans="1:8" x14ac:dyDescent="0.25">
      <c r="A298">
        <v>120</v>
      </c>
      <c r="B298" t="s">
        <v>11</v>
      </c>
      <c r="C298" t="s">
        <v>78</v>
      </c>
      <c r="D298" t="s">
        <v>369</v>
      </c>
      <c r="E298">
        <v>9300000</v>
      </c>
      <c r="F298">
        <v>10932421</v>
      </c>
      <c r="G298">
        <v>1</v>
      </c>
    </row>
    <row r="299" spans="1:8" x14ac:dyDescent="0.25">
      <c r="A299">
        <v>4</v>
      </c>
      <c r="B299" t="s">
        <v>11</v>
      </c>
      <c r="C299" t="s">
        <v>71</v>
      </c>
      <c r="D299" t="s">
        <v>370</v>
      </c>
      <c r="E299">
        <v>9300000</v>
      </c>
      <c r="F299">
        <v>9600000</v>
      </c>
      <c r="G299">
        <v>2</v>
      </c>
    </row>
    <row r="300" spans="1:8" x14ac:dyDescent="0.25">
      <c r="A300">
        <v>96</v>
      </c>
      <c r="B300" t="s">
        <v>11</v>
      </c>
      <c r="C300" t="s">
        <v>71</v>
      </c>
      <c r="D300" t="s">
        <v>370</v>
      </c>
      <c r="E300">
        <v>9300000</v>
      </c>
      <c r="F300">
        <v>9604557.5099999998</v>
      </c>
      <c r="G300">
        <v>1</v>
      </c>
    </row>
    <row r="301" spans="1:8" x14ac:dyDescent="0.25">
      <c r="A301">
        <v>105</v>
      </c>
      <c r="B301" t="s">
        <v>11</v>
      </c>
      <c r="C301" t="s">
        <v>71</v>
      </c>
      <c r="D301" t="s">
        <v>370</v>
      </c>
      <c r="E301">
        <v>9300000</v>
      </c>
      <c r="F301">
        <v>9599973.5399999991</v>
      </c>
      <c r="G301">
        <v>1</v>
      </c>
    </row>
    <row r="302" spans="1:8" x14ac:dyDescent="0.25">
      <c r="A302">
        <v>4</v>
      </c>
      <c r="B302" t="s">
        <v>11</v>
      </c>
      <c r="C302" t="s">
        <v>78</v>
      </c>
      <c r="D302" t="s">
        <v>371</v>
      </c>
      <c r="E302">
        <v>9247000</v>
      </c>
      <c r="F302">
        <v>9600000</v>
      </c>
      <c r="G302">
        <v>1</v>
      </c>
    </row>
    <row r="303" spans="1:8" x14ac:dyDescent="0.25">
      <c r="A303">
        <v>4</v>
      </c>
      <c r="B303" t="s">
        <v>11</v>
      </c>
      <c r="C303" t="s">
        <v>78</v>
      </c>
      <c r="D303" t="s">
        <v>371</v>
      </c>
      <c r="E303">
        <v>9267857.1428571399</v>
      </c>
      <c r="F303">
        <v>14357571.428571399</v>
      </c>
      <c r="G303">
        <v>7</v>
      </c>
    </row>
    <row r="304" spans="1:8" x14ac:dyDescent="0.25">
      <c r="A304">
        <v>87</v>
      </c>
      <c r="B304" t="s">
        <v>11</v>
      </c>
      <c r="C304" t="s">
        <v>78</v>
      </c>
      <c r="D304" t="s">
        <v>371</v>
      </c>
      <c r="E304">
        <v>9250000</v>
      </c>
      <c r="F304">
        <v>9561732</v>
      </c>
      <c r="G304">
        <v>1</v>
      </c>
    </row>
    <row r="305" spans="1:7" x14ac:dyDescent="0.25">
      <c r="A305">
        <v>93</v>
      </c>
      <c r="B305" t="s">
        <v>11</v>
      </c>
      <c r="C305" t="s">
        <v>78</v>
      </c>
      <c r="D305" t="s">
        <v>371</v>
      </c>
      <c r="E305">
        <v>9280000</v>
      </c>
      <c r="F305">
        <v>16430904.289999999</v>
      </c>
      <c r="G305">
        <v>1</v>
      </c>
    </row>
    <row r="306" spans="1:7" x14ac:dyDescent="0.25">
      <c r="A306">
        <v>116</v>
      </c>
      <c r="B306" t="s">
        <v>11</v>
      </c>
      <c r="C306" t="s">
        <v>78</v>
      </c>
      <c r="D306" t="s">
        <v>371</v>
      </c>
      <c r="E306">
        <v>4650000</v>
      </c>
      <c r="F306">
        <v>9466708.0800000001</v>
      </c>
      <c r="G306">
        <v>2</v>
      </c>
    </row>
    <row r="307" spans="1:7" x14ac:dyDescent="0.25">
      <c r="A307">
        <v>96</v>
      </c>
      <c r="B307" t="s">
        <v>11</v>
      </c>
      <c r="C307" t="s">
        <v>78</v>
      </c>
      <c r="D307" t="s">
        <v>371</v>
      </c>
      <c r="E307">
        <v>9130500</v>
      </c>
      <c r="F307">
        <v>9604331.5099999998</v>
      </c>
      <c r="G307">
        <v>2</v>
      </c>
    </row>
    <row r="308" spans="1:7" x14ac:dyDescent="0.25">
      <c r="A308">
        <v>93</v>
      </c>
      <c r="B308" t="s">
        <v>63</v>
      </c>
      <c r="C308" t="s">
        <v>336</v>
      </c>
      <c r="D308" t="s">
        <v>371</v>
      </c>
      <c r="E308">
        <v>9300000</v>
      </c>
      <c r="F308">
        <v>9750000</v>
      </c>
      <c r="G308">
        <v>1</v>
      </c>
    </row>
    <row r="309" spans="1:7" x14ac:dyDescent="0.25">
      <c r="A309">
        <v>27</v>
      </c>
      <c r="B309" t="s">
        <v>63</v>
      </c>
      <c r="C309" t="s">
        <v>336</v>
      </c>
      <c r="D309" t="s">
        <v>371</v>
      </c>
      <c r="E309">
        <v>9227000</v>
      </c>
      <c r="F309">
        <v>10753000</v>
      </c>
      <c r="G309">
        <v>1</v>
      </c>
    </row>
    <row r="310" spans="1:7" x14ac:dyDescent="0.25">
      <c r="A310">
        <v>4</v>
      </c>
      <c r="B310" t="s">
        <v>64</v>
      </c>
      <c r="C310" t="s">
        <v>65</v>
      </c>
      <c r="D310" t="s">
        <v>372</v>
      </c>
      <c r="E310">
        <v>11625000</v>
      </c>
      <c r="F310">
        <v>11990136.455</v>
      </c>
      <c r="G310">
        <v>2</v>
      </c>
    </row>
    <row r="311" spans="1:7" x14ac:dyDescent="0.25">
      <c r="A311">
        <v>87</v>
      </c>
      <c r="B311" t="s">
        <v>64</v>
      </c>
      <c r="C311" t="s">
        <v>65</v>
      </c>
      <c r="D311" t="s">
        <v>372</v>
      </c>
      <c r="E311">
        <v>13950000</v>
      </c>
      <c r="F311">
        <v>14095765.960000001</v>
      </c>
      <c r="G311">
        <v>1</v>
      </c>
    </row>
    <row r="312" spans="1:7" x14ac:dyDescent="0.25">
      <c r="A312">
        <v>93</v>
      </c>
      <c r="B312" t="s">
        <v>64</v>
      </c>
      <c r="C312" t="s">
        <v>65</v>
      </c>
      <c r="D312" t="s">
        <v>372</v>
      </c>
      <c r="E312">
        <v>9221000</v>
      </c>
      <c r="F312">
        <v>9550000</v>
      </c>
      <c r="G312">
        <v>1</v>
      </c>
    </row>
    <row r="313" spans="1:7" x14ac:dyDescent="0.25">
      <c r="A313">
        <v>93</v>
      </c>
      <c r="B313" t="s">
        <v>64</v>
      </c>
      <c r="C313" t="s">
        <v>65</v>
      </c>
      <c r="D313" t="s">
        <v>372</v>
      </c>
      <c r="E313">
        <v>8730500</v>
      </c>
      <c r="F313">
        <v>9725000</v>
      </c>
      <c r="G313">
        <v>2</v>
      </c>
    </row>
    <row r="314" spans="1:7" x14ac:dyDescent="0.25">
      <c r="A314">
        <v>96</v>
      </c>
      <c r="B314" t="s">
        <v>64</v>
      </c>
      <c r="C314" t="s">
        <v>65</v>
      </c>
      <c r="D314" t="s">
        <v>372</v>
      </c>
      <c r="E314">
        <v>9300000</v>
      </c>
      <c r="F314">
        <v>9604557.5099999998</v>
      </c>
      <c r="G314">
        <v>1</v>
      </c>
    </row>
    <row r="315" spans="1:7" x14ac:dyDescent="0.25">
      <c r="A315">
        <v>105</v>
      </c>
      <c r="B315" t="s">
        <v>64</v>
      </c>
      <c r="C315" t="s">
        <v>65</v>
      </c>
      <c r="D315" t="s">
        <v>372</v>
      </c>
      <c r="E315">
        <v>9300000</v>
      </c>
      <c r="F315">
        <v>9599973.5399999991</v>
      </c>
      <c r="G315">
        <v>1</v>
      </c>
    </row>
    <row r="316" spans="1:7" x14ac:dyDescent="0.25">
      <c r="A316">
        <v>105</v>
      </c>
      <c r="B316" t="s">
        <v>64</v>
      </c>
      <c r="C316" t="s">
        <v>65</v>
      </c>
      <c r="D316" t="s">
        <v>372</v>
      </c>
      <c r="E316">
        <v>9300000</v>
      </c>
      <c r="F316">
        <v>9599973.5399999991</v>
      </c>
      <c r="G316">
        <v>2</v>
      </c>
    </row>
    <row r="317" spans="1:7" x14ac:dyDescent="0.25">
      <c r="A317">
        <v>4</v>
      </c>
      <c r="B317" t="s">
        <v>86</v>
      </c>
      <c r="C317" t="s">
        <v>353</v>
      </c>
      <c r="D317" t="s">
        <v>353</v>
      </c>
      <c r="E317">
        <v>6178000</v>
      </c>
      <c r="F317">
        <v>9600000</v>
      </c>
      <c r="G317">
        <v>3</v>
      </c>
    </row>
    <row r="318" spans="1:7" x14ac:dyDescent="0.25">
      <c r="A318">
        <v>93</v>
      </c>
      <c r="B318" t="s">
        <v>86</v>
      </c>
      <c r="C318" t="s">
        <v>353</v>
      </c>
      <c r="D318" t="s">
        <v>353</v>
      </c>
      <c r="E318">
        <v>8933500</v>
      </c>
      <c r="F318">
        <v>17690000</v>
      </c>
      <c r="G318">
        <v>2</v>
      </c>
    </row>
    <row r="319" spans="1:7" x14ac:dyDescent="0.25">
      <c r="A319">
        <v>4</v>
      </c>
      <c r="B319" t="s">
        <v>86</v>
      </c>
      <c r="C319" t="s">
        <v>353</v>
      </c>
      <c r="D319" t="s">
        <v>373</v>
      </c>
      <c r="E319">
        <v>9293000</v>
      </c>
      <c r="F319">
        <v>9600000</v>
      </c>
      <c r="G319">
        <v>1</v>
      </c>
    </row>
    <row r="320" spans="1:7" x14ac:dyDescent="0.25">
      <c r="A320">
        <v>4</v>
      </c>
      <c r="B320" t="s">
        <v>86</v>
      </c>
      <c r="C320" t="s">
        <v>353</v>
      </c>
      <c r="D320" t="s">
        <v>373</v>
      </c>
      <c r="E320">
        <v>9300000</v>
      </c>
      <c r="F320">
        <v>9600000.1349999998</v>
      </c>
      <c r="G320">
        <v>2</v>
      </c>
    </row>
    <row r="321" spans="1:7" x14ac:dyDescent="0.25">
      <c r="A321">
        <v>93</v>
      </c>
      <c r="B321" t="s">
        <v>86</v>
      </c>
      <c r="C321" t="s">
        <v>353</v>
      </c>
      <c r="D321" t="s">
        <v>373</v>
      </c>
      <c r="E321">
        <v>9300000</v>
      </c>
      <c r="F321">
        <v>9600000</v>
      </c>
      <c r="G321">
        <v>1</v>
      </c>
    </row>
    <row r="322" spans="1:7" x14ac:dyDescent="0.25">
      <c r="A322">
        <v>4</v>
      </c>
      <c r="B322" t="s">
        <v>86</v>
      </c>
      <c r="C322" t="s">
        <v>271</v>
      </c>
      <c r="D322" t="s">
        <v>374</v>
      </c>
      <c r="E322">
        <v>9293000</v>
      </c>
      <c r="F322">
        <v>9965000</v>
      </c>
      <c r="G322">
        <v>1</v>
      </c>
    </row>
    <row r="323" spans="1:7" x14ac:dyDescent="0.25">
      <c r="A323">
        <v>87</v>
      </c>
      <c r="B323" t="s">
        <v>86</v>
      </c>
      <c r="C323" t="s">
        <v>271</v>
      </c>
      <c r="D323" t="s">
        <v>374</v>
      </c>
      <c r="E323">
        <v>9285000</v>
      </c>
      <c r="F323">
        <v>9372252.3000000007</v>
      </c>
      <c r="G323">
        <v>4</v>
      </c>
    </row>
    <row r="324" spans="1:7" x14ac:dyDescent="0.25">
      <c r="A324">
        <v>101</v>
      </c>
      <c r="B324" t="s">
        <v>86</v>
      </c>
      <c r="C324" t="s">
        <v>271</v>
      </c>
      <c r="D324" t="s">
        <v>374</v>
      </c>
      <c r="E324">
        <v>9286666.6666666698</v>
      </c>
      <c r="F324">
        <v>9542000</v>
      </c>
      <c r="G324">
        <v>3</v>
      </c>
    </row>
    <row r="325" spans="1:7" x14ac:dyDescent="0.25">
      <c r="A325">
        <v>101</v>
      </c>
      <c r="B325" t="s">
        <v>86</v>
      </c>
      <c r="C325" t="s">
        <v>271</v>
      </c>
      <c r="D325" t="s">
        <v>374</v>
      </c>
      <c r="E325">
        <v>9300000</v>
      </c>
      <c r="F325">
        <v>9542000</v>
      </c>
      <c r="G325">
        <v>1</v>
      </c>
    </row>
    <row r="326" spans="1:7" x14ac:dyDescent="0.25">
      <c r="A326">
        <v>28</v>
      </c>
      <c r="B326" t="s">
        <v>63</v>
      </c>
      <c r="C326" t="s">
        <v>357</v>
      </c>
      <c r="D326" t="s">
        <v>375</v>
      </c>
      <c r="E326">
        <v>9290000</v>
      </c>
      <c r="F326">
        <v>9596819.5150000006</v>
      </c>
      <c r="G326">
        <v>2</v>
      </c>
    </row>
    <row r="327" spans="1:7" x14ac:dyDescent="0.25">
      <c r="A327">
        <v>87</v>
      </c>
      <c r="B327" t="s">
        <v>63</v>
      </c>
      <c r="C327" t="s">
        <v>357</v>
      </c>
      <c r="D327" t="s">
        <v>375</v>
      </c>
      <c r="E327">
        <v>9300000</v>
      </c>
      <c r="F327">
        <v>9410581.6699999999</v>
      </c>
      <c r="G327">
        <v>1</v>
      </c>
    </row>
    <row r="328" spans="1:7" x14ac:dyDescent="0.25">
      <c r="A328">
        <v>93</v>
      </c>
      <c r="B328" t="s">
        <v>63</v>
      </c>
      <c r="C328" t="s">
        <v>357</v>
      </c>
      <c r="D328" t="s">
        <v>375</v>
      </c>
      <c r="E328">
        <v>7280000</v>
      </c>
      <c r="F328">
        <v>9748878.1300000008</v>
      </c>
      <c r="G328">
        <v>1</v>
      </c>
    </row>
    <row r="329" spans="1:7" x14ac:dyDescent="0.25">
      <c r="A329">
        <v>27</v>
      </c>
      <c r="B329" t="s">
        <v>63</v>
      </c>
      <c r="C329" t="s">
        <v>357</v>
      </c>
      <c r="D329" t="s">
        <v>375</v>
      </c>
      <c r="E329">
        <v>8749000</v>
      </c>
      <c r="F329">
        <v>14269000</v>
      </c>
      <c r="G329">
        <v>1</v>
      </c>
    </row>
    <row r="330" spans="1:7" x14ac:dyDescent="0.25">
      <c r="A330">
        <v>96</v>
      </c>
      <c r="B330" t="s">
        <v>63</v>
      </c>
      <c r="C330" t="s">
        <v>357</v>
      </c>
      <c r="D330" t="s">
        <v>375</v>
      </c>
      <c r="E330">
        <v>9300000</v>
      </c>
      <c r="F330">
        <v>12351685.51</v>
      </c>
      <c r="G330">
        <v>1</v>
      </c>
    </row>
    <row r="331" spans="1:7" x14ac:dyDescent="0.25">
      <c r="A331">
        <v>105</v>
      </c>
      <c r="B331" t="s">
        <v>63</v>
      </c>
      <c r="C331" t="s">
        <v>357</v>
      </c>
      <c r="D331" t="s">
        <v>375</v>
      </c>
      <c r="E331">
        <v>9300000</v>
      </c>
      <c r="F331">
        <v>9599973.5399999991</v>
      </c>
      <c r="G331">
        <v>1</v>
      </c>
    </row>
    <row r="332" spans="1:7" x14ac:dyDescent="0.25">
      <c r="A332">
        <v>4</v>
      </c>
      <c r="B332" t="s">
        <v>86</v>
      </c>
      <c r="C332" t="s">
        <v>86</v>
      </c>
      <c r="D332" t="s">
        <v>376</v>
      </c>
      <c r="E332">
        <v>9300000</v>
      </c>
      <c r="F332">
        <v>9600000</v>
      </c>
      <c r="G332">
        <v>1</v>
      </c>
    </row>
    <row r="333" spans="1:7" x14ac:dyDescent="0.25">
      <c r="A333">
        <v>87</v>
      </c>
      <c r="B333" t="s">
        <v>86</v>
      </c>
      <c r="C333" t="s">
        <v>86</v>
      </c>
      <c r="D333" t="s">
        <v>376</v>
      </c>
      <c r="E333">
        <v>9300000</v>
      </c>
      <c r="F333">
        <v>9571841.7899999991</v>
      </c>
      <c r="G333">
        <v>1</v>
      </c>
    </row>
    <row r="334" spans="1:7" x14ac:dyDescent="0.25">
      <c r="A334">
        <v>101</v>
      </c>
      <c r="B334" t="s">
        <v>86</v>
      </c>
      <c r="C334" t="s">
        <v>86</v>
      </c>
      <c r="D334" t="s">
        <v>376</v>
      </c>
      <c r="E334">
        <v>9300000</v>
      </c>
      <c r="F334">
        <v>9557000</v>
      </c>
      <c r="G334">
        <v>1</v>
      </c>
    </row>
    <row r="335" spans="1:7" x14ac:dyDescent="0.25">
      <c r="A335">
        <v>101</v>
      </c>
      <c r="B335" t="s">
        <v>86</v>
      </c>
      <c r="C335" t="s">
        <v>86</v>
      </c>
      <c r="D335" t="s">
        <v>376</v>
      </c>
      <c r="E335">
        <v>9258133.3333333302</v>
      </c>
      <c r="F335">
        <v>9557333.3466666695</v>
      </c>
      <c r="G335">
        <v>15</v>
      </c>
    </row>
    <row r="336" spans="1:7" x14ac:dyDescent="0.25">
      <c r="A336">
        <v>105</v>
      </c>
      <c r="B336" t="s">
        <v>86</v>
      </c>
      <c r="C336" t="s">
        <v>86</v>
      </c>
      <c r="D336" t="s">
        <v>376</v>
      </c>
      <c r="E336">
        <v>9267000</v>
      </c>
      <c r="F336">
        <v>9599600.6400000006</v>
      </c>
      <c r="G336">
        <v>1</v>
      </c>
    </row>
    <row r="337" spans="1:8" x14ac:dyDescent="0.25">
      <c r="A337">
        <v>4</v>
      </c>
      <c r="B337" t="s">
        <v>64</v>
      </c>
      <c r="C337" t="s">
        <v>328</v>
      </c>
      <c r="D337" t="s">
        <v>377</v>
      </c>
      <c r="E337">
        <v>9300000</v>
      </c>
      <c r="F337">
        <v>9600000</v>
      </c>
      <c r="G337">
        <v>1</v>
      </c>
    </row>
    <row r="338" spans="1:8" x14ac:dyDescent="0.25">
      <c r="A338">
        <v>4</v>
      </c>
      <c r="B338" t="s">
        <v>64</v>
      </c>
      <c r="C338" t="s">
        <v>328</v>
      </c>
      <c r="D338" t="s">
        <v>377</v>
      </c>
      <c r="E338">
        <v>9144333.3333333302</v>
      </c>
      <c r="F338">
        <v>9600000</v>
      </c>
      <c r="G338">
        <v>3</v>
      </c>
    </row>
    <row r="339" spans="1:8" x14ac:dyDescent="0.25">
      <c r="A339">
        <v>87</v>
      </c>
      <c r="B339" t="s">
        <v>64</v>
      </c>
      <c r="C339" t="s">
        <v>328</v>
      </c>
      <c r="D339" t="s">
        <v>377</v>
      </c>
      <c r="E339">
        <v>9285000</v>
      </c>
      <c r="F339">
        <v>9376399.1699999999</v>
      </c>
      <c r="G339">
        <v>1</v>
      </c>
    </row>
    <row r="340" spans="1:8" x14ac:dyDescent="0.25">
      <c r="A340">
        <v>96</v>
      </c>
      <c r="B340" t="s">
        <v>64</v>
      </c>
      <c r="C340" t="s">
        <v>328</v>
      </c>
      <c r="D340" t="s">
        <v>377</v>
      </c>
      <c r="E340">
        <v>9234000</v>
      </c>
      <c r="F340">
        <v>9604557.5099999998</v>
      </c>
      <c r="G340">
        <v>1</v>
      </c>
    </row>
    <row r="341" spans="1:8" x14ac:dyDescent="0.25">
      <c r="A341">
        <v>4</v>
      </c>
      <c r="B341" t="s">
        <v>86</v>
      </c>
      <c r="C341" t="s">
        <v>86</v>
      </c>
      <c r="D341" t="s">
        <v>378</v>
      </c>
      <c r="E341">
        <v>7657000</v>
      </c>
      <c r="F341">
        <v>24021000</v>
      </c>
      <c r="G341">
        <v>1</v>
      </c>
    </row>
    <row r="342" spans="1:8" x14ac:dyDescent="0.25">
      <c r="A342">
        <v>101</v>
      </c>
      <c r="B342" t="s">
        <v>86</v>
      </c>
      <c r="C342" t="s">
        <v>86</v>
      </c>
      <c r="D342" t="s">
        <v>378</v>
      </c>
      <c r="E342">
        <v>9284727.2727272697</v>
      </c>
      <c r="F342">
        <v>9557000</v>
      </c>
      <c r="G342">
        <v>11</v>
      </c>
    </row>
    <row r="343" spans="1:8" x14ac:dyDescent="0.25">
      <c r="A343">
        <v>22</v>
      </c>
      <c r="B343" t="s">
        <v>11</v>
      </c>
      <c r="C343" t="s">
        <v>78</v>
      </c>
      <c r="D343" t="s">
        <v>379</v>
      </c>
      <c r="E343">
        <v>9001000</v>
      </c>
      <c r="F343">
        <v>36043580</v>
      </c>
      <c r="G343">
        <v>1</v>
      </c>
    </row>
    <row r="344" spans="1:8" x14ac:dyDescent="0.25">
      <c r="A344">
        <v>121</v>
      </c>
      <c r="B344" t="s">
        <v>11</v>
      </c>
      <c r="C344" t="s">
        <v>78</v>
      </c>
      <c r="D344" t="s">
        <v>379</v>
      </c>
      <c r="E344">
        <v>9300000</v>
      </c>
      <c r="F344">
        <v>9645157.5</v>
      </c>
      <c r="G344">
        <v>1</v>
      </c>
    </row>
    <row r="345" spans="1:8" x14ac:dyDescent="0.25">
      <c r="A345">
        <v>4</v>
      </c>
      <c r="B345" t="s">
        <v>86</v>
      </c>
      <c r="C345" t="s">
        <v>353</v>
      </c>
      <c r="D345" t="s">
        <v>380</v>
      </c>
      <c r="E345">
        <v>9300000</v>
      </c>
      <c r="F345">
        <v>9600000.0099999998</v>
      </c>
      <c r="G345">
        <v>1</v>
      </c>
    </row>
    <row r="346" spans="1:8" x14ac:dyDescent="0.25">
      <c r="A346">
        <v>87</v>
      </c>
      <c r="B346" t="s">
        <v>86</v>
      </c>
      <c r="C346" t="s">
        <v>353</v>
      </c>
      <c r="D346" t="s">
        <v>380</v>
      </c>
      <c r="E346">
        <v>9300000</v>
      </c>
      <c r="F346">
        <v>9571841.7899999991</v>
      </c>
      <c r="G346">
        <v>1</v>
      </c>
    </row>
    <row r="347" spans="1:8" x14ac:dyDescent="0.25">
      <c r="A347">
        <v>101</v>
      </c>
      <c r="B347" t="s">
        <v>86</v>
      </c>
      <c r="C347" t="s">
        <v>353</v>
      </c>
      <c r="D347" t="s">
        <v>380</v>
      </c>
      <c r="E347">
        <v>13950000</v>
      </c>
      <c r="F347">
        <v>14334000</v>
      </c>
      <c r="G347">
        <v>1</v>
      </c>
    </row>
    <row r="348" spans="1:8" x14ac:dyDescent="0.25">
      <c r="A348">
        <v>22</v>
      </c>
      <c r="B348" t="s">
        <v>86</v>
      </c>
      <c r="C348" t="s">
        <v>353</v>
      </c>
      <c r="D348" t="s">
        <v>380</v>
      </c>
      <c r="E348">
        <v>8749000</v>
      </c>
      <c r="F348">
        <v>15749000</v>
      </c>
      <c r="G348">
        <v>1</v>
      </c>
    </row>
    <row r="349" spans="1:8" x14ac:dyDescent="0.25">
      <c r="A349">
        <v>22</v>
      </c>
      <c r="B349" t="s">
        <v>86</v>
      </c>
      <c r="C349" t="s">
        <v>353</v>
      </c>
      <c r="D349" t="s">
        <v>380</v>
      </c>
      <c r="E349">
        <v>9227000</v>
      </c>
      <c r="F349">
        <v>23007000</v>
      </c>
      <c r="G349">
        <v>1</v>
      </c>
    </row>
    <row r="350" spans="1:8" x14ac:dyDescent="0.25">
      <c r="A350">
        <v>93</v>
      </c>
      <c r="B350" t="s">
        <v>11</v>
      </c>
      <c r="C350" t="s">
        <v>85</v>
      </c>
      <c r="D350" t="s">
        <v>383</v>
      </c>
      <c r="E350">
        <v>22265550</v>
      </c>
      <c r="F350">
        <v>22345550</v>
      </c>
      <c r="H350">
        <v>1</v>
      </c>
    </row>
    <row r="351" spans="1:8" x14ac:dyDescent="0.25">
      <c r="A351">
        <v>27</v>
      </c>
      <c r="B351" t="s">
        <v>11</v>
      </c>
      <c r="C351" t="s">
        <v>85</v>
      </c>
      <c r="D351" t="s">
        <v>383</v>
      </c>
      <c r="E351">
        <v>7573000</v>
      </c>
      <c r="F351">
        <v>41071000</v>
      </c>
      <c r="G351">
        <v>1</v>
      </c>
    </row>
    <row r="352" spans="1:8" x14ac:dyDescent="0.25">
      <c r="A352">
        <v>93</v>
      </c>
      <c r="B352" t="s">
        <v>11</v>
      </c>
      <c r="C352" t="s">
        <v>347</v>
      </c>
      <c r="D352" t="s">
        <v>383</v>
      </c>
      <c r="E352">
        <v>6524000</v>
      </c>
      <c r="F352">
        <v>50400000</v>
      </c>
      <c r="G352">
        <v>1</v>
      </c>
    </row>
    <row r="353" spans="1:8" x14ac:dyDescent="0.25">
      <c r="A353">
        <v>116</v>
      </c>
      <c r="B353" t="s">
        <v>11</v>
      </c>
      <c r="C353" t="s">
        <v>347</v>
      </c>
      <c r="D353" t="s">
        <v>383</v>
      </c>
      <c r="E353">
        <v>9267000</v>
      </c>
      <c r="F353">
        <v>9454572.4499999993</v>
      </c>
      <c r="G353">
        <v>1</v>
      </c>
    </row>
    <row r="354" spans="1:8" x14ac:dyDescent="0.25">
      <c r="A354">
        <v>96</v>
      </c>
      <c r="B354" t="s">
        <v>12</v>
      </c>
      <c r="C354" t="s">
        <v>535</v>
      </c>
      <c r="D354" t="s">
        <v>383</v>
      </c>
      <c r="E354">
        <v>9207000</v>
      </c>
      <c r="F354">
        <v>9490761.9199999999</v>
      </c>
      <c r="G354">
        <v>1</v>
      </c>
    </row>
    <row r="355" spans="1:8" x14ac:dyDescent="0.25">
      <c r="A355">
        <v>4</v>
      </c>
      <c r="B355" t="s">
        <v>84</v>
      </c>
      <c r="C355" t="s">
        <v>620</v>
      </c>
      <c r="D355" t="s">
        <v>383</v>
      </c>
      <c r="E355">
        <v>9300000</v>
      </c>
      <c r="F355">
        <v>9600000</v>
      </c>
      <c r="G355">
        <v>1</v>
      </c>
    </row>
    <row r="356" spans="1:8" x14ac:dyDescent="0.25">
      <c r="A356">
        <v>4</v>
      </c>
      <c r="B356" t="s">
        <v>11</v>
      </c>
      <c r="C356" t="s">
        <v>71</v>
      </c>
      <c r="D356" t="s">
        <v>384</v>
      </c>
      <c r="E356">
        <v>9238000</v>
      </c>
      <c r="F356">
        <v>9575000</v>
      </c>
      <c r="G356">
        <v>10</v>
      </c>
    </row>
    <row r="357" spans="1:8" x14ac:dyDescent="0.25">
      <c r="A357">
        <v>28</v>
      </c>
      <c r="B357" t="s">
        <v>11</v>
      </c>
      <c r="C357" t="s">
        <v>71</v>
      </c>
      <c r="D357" t="s">
        <v>384</v>
      </c>
      <c r="E357">
        <v>9300000</v>
      </c>
      <c r="F357">
        <v>9587840</v>
      </c>
      <c r="G357">
        <v>1</v>
      </c>
    </row>
    <row r="358" spans="1:8" x14ac:dyDescent="0.25">
      <c r="A358">
        <v>87</v>
      </c>
      <c r="B358" t="s">
        <v>11</v>
      </c>
      <c r="C358" t="s">
        <v>71</v>
      </c>
      <c r="D358" t="s">
        <v>384</v>
      </c>
      <c r="E358">
        <v>9300000</v>
      </c>
      <c r="F358">
        <v>9577209</v>
      </c>
      <c r="G358">
        <v>1</v>
      </c>
    </row>
    <row r="359" spans="1:8" x14ac:dyDescent="0.25">
      <c r="A359">
        <v>105</v>
      </c>
      <c r="B359" t="s">
        <v>11</v>
      </c>
      <c r="C359" t="s">
        <v>71</v>
      </c>
      <c r="D359" t="s">
        <v>384</v>
      </c>
      <c r="E359">
        <v>11605000</v>
      </c>
      <c r="F359">
        <v>11995468.109999999</v>
      </c>
      <c r="G359">
        <v>2</v>
      </c>
    </row>
    <row r="360" spans="1:8" x14ac:dyDescent="0.25">
      <c r="A360">
        <v>96</v>
      </c>
      <c r="B360" t="s">
        <v>63</v>
      </c>
      <c r="C360" t="s">
        <v>359</v>
      </c>
      <c r="D360" t="s">
        <v>387</v>
      </c>
      <c r="E360">
        <v>9271333.3333333302</v>
      </c>
      <c r="F360">
        <v>9615951.6766666695</v>
      </c>
      <c r="G360">
        <v>3</v>
      </c>
    </row>
    <row r="361" spans="1:8" x14ac:dyDescent="0.25">
      <c r="A361">
        <v>4</v>
      </c>
      <c r="B361" t="s">
        <v>64</v>
      </c>
      <c r="C361" t="s">
        <v>328</v>
      </c>
      <c r="D361" t="s">
        <v>389</v>
      </c>
      <c r="E361">
        <v>8497000</v>
      </c>
      <c r="F361">
        <v>24497000</v>
      </c>
      <c r="G361">
        <v>2</v>
      </c>
    </row>
    <row r="362" spans="1:8" x14ac:dyDescent="0.25">
      <c r="A362">
        <v>28</v>
      </c>
      <c r="B362" t="s">
        <v>64</v>
      </c>
      <c r="C362" t="s">
        <v>328</v>
      </c>
      <c r="D362" t="s">
        <v>389</v>
      </c>
      <c r="E362">
        <v>9300000</v>
      </c>
      <c r="F362">
        <v>9606025.0299999993</v>
      </c>
      <c r="G362">
        <v>1</v>
      </c>
    </row>
    <row r="363" spans="1:8" x14ac:dyDescent="0.25">
      <c r="A363">
        <v>87</v>
      </c>
      <c r="B363" t="s">
        <v>64</v>
      </c>
      <c r="C363" t="s">
        <v>328</v>
      </c>
      <c r="D363" t="s">
        <v>389</v>
      </c>
      <c r="E363">
        <v>9300000</v>
      </c>
      <c r="F363">
        <v>9406434.8000000007</v>
      </c>
      <c r="G363">
        <v>1</v>
      </c>
    </row>
    <row r="364" spans="1:8" x14ac:dyDescent="0.25">
      <c r="A364">
        <v>88</v>
      </c>
      <c r="B364" t="s">
        <v>64</v>
      </c>
      <c r="C364" t="s">
        <v>328</v>
      </c>
      <c r="D364" t="s">
        <v>389</v>
      </c>
      <c r="E364">
        <v>22434508.02</v>
      </c>
      <c r="F364">
        <v>22620725.75</v>
      </c>
      <c r="H364">
        <v>1</v>
      </c>
    </row>
    <row r="365" spans="1:8" x14ac:dyDescent="0.25">
      <c r="A365">
        <v>32</v>
      </c>
      <c r="B365" t="s">
        <v>64</v>
      </c>
      <c r="C365" t="s">
        <v>328</v>
      </c>
      <c r="D365" t="s">
        <v>389</v>
      </c>
      <c r="E365">
        <v>20217209.177999999</v>
      </c>
      <c r="F365">
        <v>20217209.177999999</v>
      </c>
      <c r="H365">
        <v>65</v>
      </c>
    </row>
    <row r="366" spans="1:8" x14ac:dyDescent="0.25">
      <c r="A366">
        <v>96</v>
      </c>
      <c r="B366" t="s">
        <v>64</v>
      </c>
      <c r="C366" t="s">
        <v>328</v>
      </c>
      <c r="D366" t="s">
        <v>389</v>
      </c>
      <c r="E366">
        <v>9300000</v>
      </c>
      <c r="F366">
        <v>9570375.0099999998</v>
      </c>
      <c r="G366">
        <v>1</v>
      </c>
    </row>
    <row r="367" spans="1:8" x14ac:dyDescent="0.25">
      <c r="A367">
        <v>4</v>
      </c>
      <c r="B367" t="s">
        <v>86</v>
      </c>
      <c r="C367" t="s">
        <v>353</v>
      </c>
      <c r="D367" t="s">
        <v>390</v>
      </c>
      <c r="E367">
        <v>13950000</v>
      </c>
      <c r="F367">
        <v>14250000</v>
      </c>
      <c r="G367">
        <v>1</v>
      </c>
    </row>
    <row r="368" spans="1:8" x14ac:dyDescent="0.25">
      <c r="A368">
        <v>4</v>
      </c>
      <c r="B368" t="s">
        <v>86</v>
      </c>
      <c r="C368" t="s">
        <v>353</v>
      </c>
      <c r="D368" t="s">
        <v>390</v>
      </c>
      <c r="E368">
        <v>9300000</v>
      </c>
      <c r="F368">
        <v>9600000</v>
      </c>
      <c r="G368">
        <v>2</v>
      </c>
    </row>
    <row r="369" spans="1:8" x14ac:dyDescent="0.25">
      <c r="A369">
        <v>4</v>
      </c>
      <c r="B369" t="s">
        <v>86</v>
      </c>
      <c r="C369" t="s">
        <v>353</v>
      </c>
      <c r="D369" t="s">
        <v>390</v>
      </c>
      <c r="E369">
        <v>19997578.859999999</v>
      </c>
      <c r="F369">
        <v>19997578.859999999</v>
      </c>
      <c r="H369">
        <v>1</v>
      </c>
    </row>
    <row r="370" spans="1:8" x14ac:dyDescent="0.25">
      <c r="A370">
        <v>87</v>
      </c>
      <c r="B370" t="s">
        <v>86</v>
      </c>
      <c r="C370" t="s">
        <v>353</v>
      </c>
      <c r="D370" t="s">
        <v>390</v>
      </c>
      <c r="E370">
        <v>11618000</v>
      </c>
      <c r="F370">
        <v>11998328.475</v>
      </c>
      <c r="G370">
        <v>2</v>
      </c>
    </row>
    <row r="371" spans="1:8" x14ac:dyDescent="0.25">
      <c r="A371">
        <v>4</v>
      </c>
      <c r="B371" t="s">
        <v>86</v>
      </c>
      <c r="C371" t="s">
        <v>89</v>
      </c>
      <c r="D371" t="s">
        <v>391</v>
      </c>
      <c r="E371">
        <v>9241000</v>
      </c>
      <c r="F371">
        <v>9600000</v>
      </c>
      <c r="G371">
        <v>1</v>
      </c>
    </row>
    <row r="372" spans="1:8" x14ac:dyDescent="0.25">
      <c r="A372">
        <v>4</v>
      </c>
      <c r="B372" t="s">
        <v>84</v>
      </c>
      <c r="C372" t="s">
        <v>90</v>
      </c>
      <c r="D372" t="s">
        <v>392</v>
      </c>
      <c r="E372">
        <v>9300000</v>
      </c>
      <c r="F372">
        <v>9800000</v>
      </c>
      <c r="G372">
        <v>1</v>
      </c>
    </row>
    <row r="373" spans="1:8" x14ac:dyDescent="0.25">
      <c r="A373">
        <v>101</v>
      </c>
      <c r="B373" t="s">
        <v>84</v>
      </c>
      <c r="C373" t="s">
        <v>90</v>
      </c>
      <c r="D373" t="s">
        <v>392</v>
      </c>
      <c r="E373">
        <v>9260000</v>
      </c>
      <c r="F373">
        <v>9557000</v>
      </c>
      <c r="G373">
        <v>1</v>
      </c>
    </row>
    <row r="374" spans="1:8" x14ac:dyDescent="0.25">
      <c r="A374">
        <v>96</v>
      </c>
      <c r="B374" t="s">
        <v>84</v>
      </c>
      <c r="C374" t="s">
        <v>90</v>
      </c>
      <c r="D374" t="s">
        <v>392</v>
      </c>
      <c r="E374">
        <v>9273000</v>
      </c>
      <c r="F374">
        <v>9604557.5099999998</v>
      </c>
      <c r="G374">
        <v>1</v>
      </c>
    </row>
    <row r="375" spans="1:8" x14ac:dyDescent="0.25">
      <c r="A375">
        <v>4</v>
      </c>
      <c r="B375" t="s">
        <v>12</v>
      </c>
      <c r="C375" t="s">
        <v>12</v>
      </c>
      <c r="D375" t="s">
        <v>393</v>
      </c>
      <c r="E375">
        <v>8119000</v>
      </c>
      <c r="F375">
        <v>8419000</v>
      </c>
      <c r="G375">
        <v>1</v>
      </c>
    </row>
    <row r="376" spans="1:8" x14ac:dyDescent="0.25">
      <c r="A376">
        <v>93</v>
      </c>
      <c r="B376" t="s">
        <v>12</v>
      </c>
      <c r="C376" t="s">
        <v>12</v>
      </c>
      <c r="D376" t="s">
        <v>393</v>
      </c>
      <c r="E376">
        <v>42937585.310000002</v>
      </c>
      <c r="F376">
        <v>43083884.950000003</v>
      </c>
      <c r="H376">
        <v>1</v>
      </c>
    </row>
    <row r="377" spans="1:8" x14ac:dyDescent="0.25">
      <c r="A377">
        <v>27</v>
      </c>
      <c r="B377" t="s">
        <v>12</v>
      </c>
      <c r="C377" t="s">
        <v>12</v>
      </c>
      <c r="D377" t="s">
        <v>393</v>
      </c>
      <c r="E377">
        <v>5978000</v>
      </c>
      <c r="F377">
        <v>30805000</v>
      </c>
      <c r="G377">
        <v>1</v>
      </c>
    </row>
    <row r="378" spans="1:8" x14ac:dyDescent="0.25">
      <c r="A378">
        <v>93</v>
      </c>
      <c r="B378" t="s">
        <v>11</v>
      </c>
      <c r="C378" t="s">
        <v>367</v>
      </c>
      <c r="D378" t="s">
        <v>367</v>
      </c>
      <c r="E378">
        <v>25073895.98</v>
      </c>
      <c r="F378">
        <v>25073895.98</v>
      </c>
      <c r="H378">
        <v>1</v>
      </c>
    </row>
    <row r="379" spans="1:8" x14ac:dyDescent="0.25">
      <c r="A379">
        <v>96</v>
      </c>
      <c r="B379" t="s">
        <v>84</v>
      </c>
      <c r="C379" t="s">
        <v>90</v>
      </c>
      <c r="D379" t="s">
        <v>394</v>
      </c>
      <c r="E379">
        <v>9300000</v>
      </c>
      <c r="F379">
        <v>9604557.5099999998</v>
      </c>
      <c r="G379">
        <v>1</v>
      </c>
    </row>
    <row r="380" spans="1:8" x14ac:dyDescent="0.25">
      <c r="A380">
        <v>93</v>
      </c>
      <c r="B380" t="s">
        <v>11</v>
      </c>
      <c r="C380" t="s">
        <v>70</v>
      </c>
      <c r="D380" t="s">
        <v>396</v>
      </c>
      <c r="E380">
        <v>9182000</v>
      </c>
      <c r="F380">
        <v>15262821.130000001</v>
      </c>
      <c r="G380">
        <v>1</v>
      </c>
    </row>
    <row r="381" spans="1:8" x14ac:dyDescent="0.25">
      <c r="A381">
        <v>93</v>
      </c>
      <c r="B381" t="s">
        <v>11</v>
      </c>
      <c r="C381" t="s">
        <v>70</v>
      </c>
      <c r="D381" t="s">
        <v>396</v>
      </c>
      <c r="E381">
        <v>9300000</v>
      </c>
      <c r="F381">
        <v>9800000</v>
      </c>
      <c r="G381">
        <v>1</v>
      </c>
    </row>
    <row r="382" spans="1:8" x14ac:dyDescent="0.25">
      <c r="A382">
        <v>27</v>
      </c>
      <c r="B382" t="s">
        <v>11</v>
      </c>
      <c r="C382" t="s">
        <v>70</v>
      </c>
      <c r="D382" t="s">
        <v>396</v>
      </c>
      <c r="E382">
        <v>6902000</v>
      </c>
      <c r="F382">
        <v>14343000</v>
      </c>
      <c r="G382">
        <v>1</v>
      </c>
    </row>
    <row r="383" spans="1:8" x14ac:dyDescent="0.25">
      <c r="A383">
        <v>22</v>
      </c>
      <c r="B383" t="s">
        <v>11</v>
      </c>
      <c r="C383" t="s">
        <v>70</v>
      </c>
      <c r="D383" t="s">
        <v>396</v>
      </c>
      <c r="E383">
        <v>7322000</v>
      </c>
      <c r="F383">
        <v>62164970.329999998</v>
      </c>
      <c r="G383">
        <v>1</v>
      </c>
    </row>
    <row r="384" spans="1:8" x14ac:dyDescent="0.25">
      <c r="A384">
        <v>117</v>
      </c>
      <c r="B384" t="s">
        <v>11</v>
      </c>
      <c r="C384" t="s">
        <v>71</v>
      </c>
      <c r="D384" t="s">
        <v>402</v>
      </c>
      <c r="E384">
        <v>8833000</v>
      </c>
      <c r="F384">
        <v>9511293.75</v>
      </c>
      <c r="G384">
        <v>1</v>
      </c>
    </row>
    <row r="385" spans="1:8" x14ac:dyDescent="0.25">
      <c r="A385">
        <v>108</v>
      </c>
      <c r="B385" t="s">
        <v>11</v>
      </c>
      <c r="C385" t="s">
        <v>71</v>
      </c>
      <c r="D385" t="s">
        <v>402</v>
      </c>
      <c r="E385">
        <v>9300000</v>
      </c>
      <c r="F385">
        <v>9530000</v>
      </c>
      <c r="G385">
        <v>1</v>
      </c>
    </row>
    <row r="386" spans="1:8" x14ac:dyDescent="0.25">
      <c r="A386">
        <v>120</v>
      </c>
      <c r="B386" t="s">
        <v>11</v>
      </c>
      <c r="C386" t="s">
        <v>71</v>
      </c>
      <c r="D386" t="s">
        <v>402</v>
      </c>
      <c r="E386">
        <v>9300000</v>
      </c>
      <c r="F386">
        <v>9910665</v>
      </c>
      <c r="G386">
        <v>1</v>
      </c>
    </row>
    <row r="387" spans="1:8" x14ac:dyDescent="0.25">
      <c r="A387">
        <v>4</v>
      </c>
      <c r="B387" t="s">
        <v>86</v>
      </c>
      <c r="C387" t="s">
        <v>88</v>
      </c>
      <c r="D387" t="s">
        <v>403</v>
      </c>
      <c r="E387">
        <v>7154000</v>
      </c>
      <c r="F387">
        <v>9600000</v>
      </c>
      <c r="G387">
        <v>1</v>
      </c>
    </row>
    <row r="388" spans="1:8" x14ac:dyDescent="0.25">
      <c r="A388">
        <v>22</v>
      </c>
      <c r="B388" t="s">
        <v>86</v>
      </c>
      <c r="C388" t="s">
        <v>88</v>
      </c>
      <c r="D388" t="s">
        <v>403</v>
      </c>
      <c r="E388">
        <v>8791000</v>
      </c>
      <c r="F388">
        <v>29691000</v>
      </c>
      <c r="G388">
        <v>1</v>
      </c>
    </row>
    <row r="389" spans="1:8" x14ac:dyDescent="0.25">
      <c r="A389">
        <v>93</v>
      </c>
      <c r="B389" t="s">
        <v>11</v>
      </c>
      <c r="C389" t="s">
        <v>85</v>
      </c>
      <c r="D389" t="s">
        <v>404</v>
      </c>
      <c r="E389">
        <v>9257000</v>
      </c>
      <c r="F389">
        <v>26571687.405000001</v>
      </c>
      <c r="G389">
        <v>2</v>
      </c>
    </row>
    <row r="390" spans="1:8" x14ac:dyDescent="0.25">
      <c r="A390">
        <v>93</v>
      </c>
      <c r="B390" t="s">
        <v>11</v>
      </c>
      <c r="C390" t="s">
        <v>85</v>
      </c>
      <c r="D390" t="s">
        <v>404</v>
      </c>
      <c r="E390">
        <v>8962333.3333333302</v>
      </c>
      <c r="F390">
        <v>12302277.460000001</v>
      </c>
      <c r="G390">
        <v>3</v>
      </c>
    </row>
    <row r="391" spans="1:8" x14ac:dyDescent="0.25">
      <c r="A391">
        <v>32</v>
      </c>
      <c r="B391" t="s">
        <v>11</v>
      </c>
      <c r="C391" t="s">
        <v>85</v>
      </c>
      <c r="D391" t="s">
        <v>404</v>
      </c>
      <c r="E391">
        <v>9300000</v>
      </c>
      <c r="F391">
        <v>11561139.945</v>
      </c>
      <c r="G391">
        <v>2</v>
      </c>
    </row>
    <row r="392" spans="1:8" x14ac:dyDescent="0.25">
      <c r="A392">
        <v>117</v>
      </c>
      <c r="B392" t="s">
        <v>11</v>
      </c>
      <c r="C392" t="s">
        <v>85</v>
      </c>
      <c r="D392" t="s">
        <v>404</v>
      </c>
      <c r="E392">
        <v>9300000</v>
      </c>
      <c r="F392">
        <v>9511293.75</v>
      </c>
      <c r="G392">
        <v>2</v>
      </c>
    </row>
    <row r="393" spans="1:8" x14ac:dyDescent="0.25">
      <c r="A393">
        <v>28</v>
      </c>
      <c r="B393" t="s">
        <v>63</v>
      </c>
      <c r="C393" t="s">
        <v>357</v>
      </c>
      <c r="D393" t="s">
        <v>405</v>
      </c>
      <c r="E393">
        <v>9300000</v>
      </c>
      <c r="F393">
        <v>9606025.0299999993</v>
      </c>
      <c r="G393">
        <v>1</v>
      </c>
    </row>
    <row r="394" spans="1:8" x14ac:dyDescent="0.25">
      <c r="A394">
        <v>117</v>
      </c>
      <c r="B394" t="s">
        <v>63</v>
      </c>
      <c r="C394" t="s">
        <v>357</v>
      </c>
      <c r="D394" t="s">
        <v>405</v>
      </c>
      <c r="E394">
        <v>9001000</v>
      </c>
      <c r="F394">
        <v>9511293.75</v>
      </c>
      <c r="G394">
        <v>1</v>
      </c>
    </row>
    <row r="395" spans="1:8" x14ac:dyDescent="0.25">
      <c r="A395">
        <v>105</v>
      </c>
      <c r="B395" t="s">
        <v>63</v>
      </c>
      <c r="C395" t="s">
        <v>357</v>
      </c>
      <c r="D395" t="s">
        <v>405</v>
      </c>
      <c r="E395">
        <v>9242333.3333333302</v>
      </c>
      <c r="F395">
        <v>9599947.1733333301</v>
      </c>
      <c r="G395">
        <v>3</v>
      </c>
    </row>
    <row r="396" spans="1:8" x14ac:dyDescent="0.25">
      <c r="A396">
        <v>4</v>
      </c>
      <c r="B396" t="s">
        <v>84</v>
      </c>
      <c r="C396" t="s">
        <v>84</v>
      </c>
      <c r="D396" t="s">
        <v>406</v>
      </c>
      <c r="E396">
        <v>9300000</v>
      </c>
      <c r="F396">
        <v>9600000</v>
      </c>
      <c r="G396">
        <v>1</v>
      </c>
    </row>
    <row r="397" spans="1:8" x14ac:dyDescent="0.25">
      <c r="A397">
        <v>27</v>
      </c>
      <c r="B397" t="s">
        <v>84</v>
      </c>
      <c r="C397" t="s">
        <v>84</v>
      </c>
      <c r="D397" t="s">
        <v>406</v>
      </c>
      <c r="E397">
        <v>0</v>
      </c>
      <c r="F397">
        <v>2</v>
      </c>
      <c r="G397">
        <v>1</v>
      </c>
    </row>
    <row r="398" spans="1:8" x14ac:dyDescent="0.25">
      <c r="A398">
        <v>27</v>
      </c>
      <c r="B398" t="s">
        <v>84</v>
      </c>
      <c r="C398" t="s">
        <v>84</v>
      </c>
      <c r="D398" t="s">
        <v>406</v>
      </c>
      <c r="E398">
        <v>16973537.210000001</v>
      </c>
      <c r="F398">
        <v>16973537.210000001</v>
      </c>
      <c r="H398">
        <v>1</v>
      </c>
    </row>
    <row r="399" spans="1:8" x14ac:dyDescent="0.25">
      <c r="A399">
        <v>28</v>
      </c>
      <c r="B399" t="s">
        <v>64</v>
      </c>
      <c r="C399" t="s">
        <v>62</v>
      </c>
      <c r="D399" t="s">
        <v>407</v>
      </c>
      <c r="E399">
        <v>9293333.3333333302</v>
      </c>
      <c r="F399">
        <v>9587764.6666666698</v>
      </c>
      <c r="G399">
        <v>6</v>
      </c>
    </row>
    <row r="400" spans="1:8" x14ac:dyDescent="0.25">
      <c r="A400">
        <v>87</v>
      </c>
      <c r="B400" t="s">
        <v>64</v>
      </c>
      <c r="C400" t="s">
        <v>62</v>
      </c>
      <c r="D400" t="s">
        <v>407</v>
      </c>
      <c r="E400">
        <v>9300000</v>
      </c>
      <c r="F400">
        <v>9410581.6699999999</v>
      </c>
      <c r="G400">
        <v>1</v>
      </c>
    </row>
    <row r="401" spans="1:8" x14ac:dyDescent="0.25">
      <c r="A401">
        <v>88</v>
      </c>
      <c r="B401" t="s">
        <v>64</v>
      </c>
      <c r="C401" t="s">
        <v>62</v>
      </c>
      <c r="D401" t="s">
        <v>407</v>
      </c>
      <c r="E401">
        <v>16194046.130000001</v>
      </c>
      <c r="F401">
        <v>16345780.18</v>
      </c>
      <c r="H401">
        <v>1</v>
      </c>
    </row>
    <row r="402" spans="1:8" x14ac:dyDescent="0.25">
      <c r="A402">
        <v>4</v>
      </c>
      <c r="B402" t="s">
        <v>11</v>
      </c>
      <c r="C402" t="s">
        <v>78</v>
      </c>
      <c r="D402" t="s">
        <v>409</v>
      </c>
      <c r="E402">
        <v>9085000</v>
      </c>
      <c r="F402">
        <v>9385000</v>
      </c>
      <c r="G402">
        <v>1</v>
      </c>
    </row>
    <row r="403" spans="1:8" x14ac:dyDescent="0.25">
      <c r="A403">
        <v>121</v>
      </c>
      <c r="B403" t="s">
        <v>11</v>
      </c>
      <c r="C403" t="s">
        <v>78</v>
      </c>
      <c r="D403" t="s">
        <v>409</v>
      </c>
      <c r="E403">
        <v>9043000</v>
      </c>
      <c r="F403">
        <v>14015204.01</v>
      </c>
      <c r="G403">
        <v>1</v>
      </c>
    </row>
    <row r="404" spans="1:8" x14ac:dyDescent="0.25">
      <c r="A404">
        <v>4</v>
      </c>
      <c r="B404" t="s">
        <v>11</v>
      </c>
      <c r="C404" t="s">
        <v>71</v>
      </c>
      <c r="D404" t="s">
        <v>410</v>
      </c>
      <c r="E404">
        <v>13950000</v>
      </c>
      <c r="F404">
        <v>14250000</v>
      </c>
      <c r="G404">
        <v>1</v>
      </c>
    </row>
    <row r="405" spans="1:8" x14ac:dyDescent="0.25">
      <c r="A405">
        <v>105</v>
      </c>
      <c r="B405" t="s">
        <v>11</v>
      </c>
      <c r="C405" t="s">
        <v>71</v>
      </c>
      <c r="D405" t="s">
        <v>410</v>
      </c>
      <c r="E405">
        <v>9300000</v>
      </c>
      <c r="F405">
        <v>9599973.5399999991</v>
      </c>
      <c r="G405">
        <v>1</v>
      </c>
    </row>
    <row r="406" spans="1:8" x14ac:dyDescent="0.25">
      <c r="A406">
        <v>4</v>
      </c>
      <c r="B406" t="s">
        <v>11</v>
      </c>
      <c r="C406" t="s">
        <v>71</v>
      </c>
      <c r="D406" t="s">
        <v>411</v>
      </c>
      <c r="E406">
        <v>9256000</v>
      </c>
      <c r="F406">
        <v>9566666.6666666698</v>
      </c>
      <c r="G406">
        <v>3</v>
      </c>
    </row>
    <row r="407" spans="1:8" x14ac:dyDescent="0.25">
      <c r="A407">
        <v>4</v>
      </c>
      <c r="B407" t="s">
        <v>11</v>
      </c>
      <c r="C407" t="s">
        <v>71</v>
      </c>
      <c r="D407" t="s">
        <v>411</v>
      </c>
      <c r="E407">
        <v>8619571.4285714291</v>
      </c>
      <c r="F407">
        <v>10885714.2857143</v>
      </c>
      <c r="G407">
        <v>7</v>
      </c>
    </row>
    <row r="408" spans="1:8" x14ac:dyDescent="0.25">
      <c r="A408">
        <v>28</v>
      </c>
      <c r="B408" t="s">
        <v>11</v>
      </c>
      <c r="C408" t="s">
        <v>71</v>
      </c>
      <c r="D408" t="s">
        <v>411</v>
      </c>
      <c r="E408">
        <v>9267000</v>
      </c>
      <c r="F408">
        <v>9605652.1300000008</v>
      </c>
      <c r="G408">
        <v>1</v>
      </c>
    </row>
    <row r="409" spans="1:8" x14ac:dyDescent="0.25">
      <c r="A409">
        <v>116</v>
      </c>
      <c r="B409" t="s">
        <v>11</v>
      </c>
      <c r="C409" t="s">
        <v>71</v>
      </c>
      <c r="D409" t="s">
        <v>411</v>
      </c>
      <c r="E409">
        <v>9300000</v>
      </c>
      <c r="F409">
        <v>9466708.0800000001</v>
      </c>
      <c r="G409">
        <v>1</v>
      </c>
    </row>
    <row r="410" spans="1:8" x14ac:dyDescent="0.25">
      <c r="A410">
        <v>96</v>
      </c>
      <c r="B410" t="s">
        <v>11</v>
      </c>
      <c r="C410" t="s">
        <v>71</v>
      </c>
      <c r="D410" t="s">
        <v>411</v>
      </c>
      <c r="E410">
        <v>13950000</v>
      </c>
      <c r="F410">
        <v>14388245.75</v>
      </c>
      <c r="G410">
        <v>1</v>
      </c>
    </row>
    <row r="411" spans="1:8" x14ac:dyDescent="0.25">
      <c r="A411">
        <v>121</v>
      </c>
      <c r="B411" t="s">
        <v>11</v>
      </c>
      <c r="C411" t="s">
        <v>71</v>
      </c>
      <c r="D411" t="s">
        <v>411</v>
      </c>
      <c r="E411">
        <v>13950000</v>
      </c>
      <c r="F411">
        <v>14422720</v>
      </c>
      <c r="G411">
        <v>1</v>
      </c>
    </row>
    <row r="412" spans="1:8" x14ac:dyDescent="0.25">
      <c r="A412">
        <v>105</v>
      </c>
      <c r="B412" t="s">
        <v>11</v>
      </c>
      <c r="C412" t="s">
        <v>71</v>
      </c>
      <c r="D412" t="s">
        <v>411</v>
      </c>
      <c r="E412">
        <v>9280000</v>
      </c>
      <c r="F412">
        <v>9599747.5399999991</v>
      </c>
      <c r="G412">
        <v>1</v>
      </c>
    </row>
    <row r="413" spans="1:8" x14ac:dyDescent="0.25">
      <c r="A413">
        <v>105</v>
      </c>
      <c r="B413" t="s">
        <v>11</v>
      </c>
      <c r="C413" t="s">
        <v>71</v>
      </c>
      <c r="D413" t="s">
        <v>411</v>
      </c>
      <c r="E413">
        <v>9300000</v>
      </c>
      <c r="F413">
        <v>9599973.5399999991</v>
      </c>
      <c r="G413">
        <v>1</v>
      </c>
    </row>
    <row r="414" spans="1:8" x14ac:dyDescent="0.25">
      <c r="A414">
        <v>4</v>
      </c>
      <c r="B414" t="s">
        <v>11</v>
      </c>
      <c r="C414" t="s">
        <v>71</v>
      </c>
      <c r="D414" t="s">
        <v>412</v>
      </c>
      <c r="E414">
        <v>13775000</v>
      </c>
      <c r="F414">
        <v>14250000</v>
      </c>
      <c r="G414">
        <v>1</v>
      </c>
    </row>
    <row r="415" spans="1:8" x14ac:dyDescent="0.25">
      <c r="A415">
        <v>4</v>
      </c>
      <c r="B415" t="s">
        <v>11</v>
      </c>
      <c r="C415" t="s">
        <v>71</v>
      </c>
      <c r="D415" t="s">
        <v>412</v>
      </c>
      <c r="E415">
        <v>9115166.6666666698</v>
      </c>
      <c r="F415">
        <v>10205833.3333333</v>
      </c>
      <c r="G415">
        <v>6</v>
      </c>
    </row>
    <row r="416" spans="1:8" x14ac:dyDescent="0.25">
      <c r="A416">
        <v>28</v>
      </c>
      <c r="B416" t="s">
        <v>11</v>
      </c>
      <c r="C416" t="s">
        <v>278</v>
      </c>
      <c r="D416" t="s">
        <v>413</v>
      </c>
      <c r="E416">
        <v>8371000</v>
      </c>
      <c r="F416">
        <v>9595527.3300000001</v>
      </c>
      <c r="G416">
        <v>1</v>
      </c>
    </row>
    <row r="417" spans="1:8" x14ac:dyDescent="0.25">
      <c r="A417">
        <v>93</v>
      </c>
      <c r="B417" t="s">
        <v>11</v>
      </c>
      <c r="C417" t="s">
        <v>278</v>
      </c>
      <c r="D417" t="s">
        <v>413</v>
      </c>
      <c r="E417">
        <v>9267000</v>
      </c>
      <c r="F417">
        <v>13284000</v>
      </c>
      <c r="G417">
        <v>1</v>
      </c>
    </row>
    <row r="418" spans="1:8" x14ac:dyDescent="0.25">
      <c r="A418">
        <v>105</v>
      </c>
      <c r="B418" t="s">
        <v>11</v>
      </c>
      <c r="C418" t="s">
        <v>278</v>
      </c>
      <c r="D418" t="s">
        <v>413</v>
      </c>
      <c r="E418">
        <v>9296500</v>
      </c>
      <c r="F418">
        <v>9599973.5399999991</v>
      </c>
      <c r="G418">
        <v>2</v>
      </c>
    </row>
    <row r="419" spans="1:8" x14ac:dyDescent="0.25">
      <c r="A419">
        <v>28</v>
      </c>
      <c r="B419" t="s">
        <v>11</v>
      </c>
      <c r="C419" t="s">
        <v>82</v>
      </c>
      <c r="D419" t="s">
        <v>414</v>
      </c>
      <c r="E419">
        <v>9300000</v>
      </c>
      <c r="F419">
        <v>10344024.560000001</v>
      </c>
      <c r="G419">
        <v>1</v>
      </c>
    </row>
    <row r="420" spans="1:8" x14ac:dyDescent="0.25">
      <c r="A420">
        <v>96</v>
      </c>
      <c r="B420" t="s">
        <v>11</v>
      </c>
      <c r="C420" t="s">
        <v>82</v>
      </c>
      <c r="D420" t="s">
        <v>414</v>
      </c>
      <c r="E420">
        <v>9169000</v>
      </c>
      <c r="F420">
        <v>9483539.7599999998</v>
      </c>
      <c r="G420">
        <v>1</v>
      </c>
    </row>
    <row r="421" spans="1:8" x14ac:dyDescent="0.25">
      <c r="A421">
        <v>121</v>
      </c>
      <c r="B421" t="s">
        <v>11</v>
      </c>
      <c r="C421" t="s">
        <v>82</v>
      </c>
      <c r="D421" t="s">
        <v>414</v>
      </c>
      <c r="E421">
        <v>17313046.75</v>
      </c>
      <c r="F421">
        <v>17318046.75</v>
      </c>
      <c r="H421">
        <v>1</v>
      </c>
    </row>
    <row r="422" spans="1:8" x14ac:dyDescent="0.25">
      <c r="A422">
        <v>4</v>
      </c>
      <c r="B422" t="s">
        <v>63</v>
      </c>
      <c r="C422" t="s">
        <v>303</v>
      </c>
      <c r="D422" t="s">
        <v>415</v>
      </c>
      <c r="E422">
        <v>9300000</v>
      </c>
      <c r="F422">
        <v>9600000</v>
      </c>
      <c r="G422">
        <v>1</v>
      </c>
    </row>
    <row r="423" spans="1:8" x14ac:dyDescent="0.25">
      <c r="A423">
        <v>32</v>
      </c>
      <c r="B423" t="s">
        <v>63</v>
      </c>
      <c r="C423" t="s">
        <v>303</v>
      </c>
      <c r="D423" t="s">
        <v>415</v>
      </c>
      <c r="E423">
        <v>9280000</v>
      </c>
      <c r="F423">
        <v>11610187.439999999</v>
      </c>
      <c r="G423">
        <v>3</v>
      </c>
    </row>
    <row r="424" spans="1:8" x14ac:dyDescent="0.25">
      <c r="A424">
        <v>4</v>
      </c>
      <c r="B424" t="s">
        <v>11</v>
      </c>
      <c r="C424" t="s">
        <v>385</v>
      </c>
      <c r="D424" t="s">
        <v>415</v>
      </c>
      <c r="E424">
        <v>9300000</v>
      </c>
      <c r="F424">
        <v>9600000</v>
      </c>
      <c r="G424">
        <v>1</v>
      </c>
    </row>
    <row r="425" spans="1:8" x14ac:dyDescent="0.25">
      <c r="A425">
        <v>93</v>
      </c>
      <c r="B425" t="s">
        <v>11</v>
      </c>
      <c r="C425" t="s">
        <v>385</v>
      </c>
      <c r="D425" t="s">
        <v>415</v>
      </c>
      <c r="E425">
        <v>9227000</v>
      </c>
      <c r="F425">
        <v>19917000</v>
      </c>
      <c r="G425">
        <v>1</v>
      </c>
    </row>
    <row r="426" spans="1:8" x14ac:dyDescent="0.25">
      <c r="A426">
        <v>4</v>
      </c>
      <c r="B426" t="s">
        <v>12</v>
      </c>
      <c r="C426" t="s">
        <v>72</v>
      </c>
      <c r="D426" t="s">
        <v>416</v>
      </c>
      <c r="E426">
        <v>8160000</v>
      </c>
      <c r="F426">
        <v>8460000</v>
      </c>
      <c r="G426">
        <v>1</v>
      </c>
    </row>
    <row r="427" spans="1:8" x14ac:dyDescent="0.25">
      <c r="A427">
        <v>4</v>
      </c>
      <c r="B427" t="s">
        <v>64</v>
      </c>
      <c r="C427" t="s">
        <v>65</v>
      </c>
      <c r="D427" t="s">
        <v>417</v>
      </c>
      <c r="E427">
        <v>9286500</v>
      </c>
      <c r="F427">
        <v>17560145.82</v>
      </c>
      <c r="G427">
        <v>2</v>
      </c>
    </row>
    <row r="428" spans="1:8" x14ac:dyDescent="0.25">
      <c r="A428">
        <v>93</v>
      </c>
      <c r="B428" t="s">
        <v>64</v>
      </c>
      <c r="C428" t="s">
        <v>65</v>
      </c>
      <c r="D428" t="s">
        <v>417</v>
      </c>
      <c r="E428">
        <v>9188000</v>
      </c>
      <c r="F428">
        <v>23477203.609999999</v>
      </c>
      <c r="G428">
        <v>1</v>
      </c>
    </row>
    <row r="429" spans="1:8" x14ac:dyDescent="0.25">
      <c r="A429">
        <v>93</v>
      </c>
      <c r="B429" t="s">
        <v>64</v>
      </c>
      <c r="C429" t="s">
        <v>65</v>
      </c>
      <c r="D429" t="s">
        <v>417</v>
      </c>
      <c r="E429">
        <v>6503400</v>
      </c>
      <c r="F429">
        <v>10065070.800000001</v>
      </c>
      <c r="G429">
        <v>5</v>
      </c>
    </row>
    <row r="430" spans="1:8" x14ac:dyDescent="0.25">
      <c r="A430">
        <v>88</v>
      </c>
      <c r="B430" t="s">
        <v>64</v>
      </c>
      <c r="C430" t="s">
        <v>65</v>
      </c>
      <c r="D430" t="s">
        <v>417</v>
      </c>
      <c r="E430">
        <v>18911091.34</v>
      </c>
      <c r="F430">
        <v>19072059.059999999</v>
      </c>
      <c r="H430">
        <v>1</v>
      </c>
    </row>
    <row r="431" spans="1:8" x14ac:dyDescent="0.25">
      <c r="A431">
        <v>105</v>
      </c>
      <c r="B431" t="s">
        <v>64</v>
      </c>
      <c r="C431" t="s">
        <v>419</v>
      </c>
      <c r="D431" t="s">
        <v>419</v>
      </c>
      <c r="E431">
        <v>13950000</v>
      </c>
      <c r="F431">
        <v>14391414.68</v>
      </c>
      <c r="G431">
        <v>1</v>
      </c>
    </row>
    <row r="432" spans="1:8" x14ac:dyDescent="0.25">
      <c r="A432">
        <v>28</v>
      </c>
      <c r="B432" t="s">
        <v>86</v>
      </c>
      <c r="C432" t="s">
        <v>271</v>
      </c>
      <c r="D432" t="s">
        <v>420</v>
      </c>
      <c r="E432">
        <v>9267000</v>
      </c>
      <c r="F432">
        <v>9571390.5299999993</v>
      </c>
      <c r="G432">
        <v>1</v>
      </c>
    </row>
    <row r="433" spans="1:8" x14ac:dyDescent="0.25">
      <c r="A433">
        <v>93</v>
      </c>
      <c r="B433" t="s">
        <v>86</v>
      </c>
      <c r="C433" t="s">
        <v>271</v>
      </c>
      <c r="D433" t="s">
        <v>420</v>
      </c>
      <c r="E433">
        <v>16158468.029999999</v>
      </c>
      <c r="F433">
        <v>16304725.73</v>
      </c>
      <c r="H433">
        <v>1</v>
      </c>
    </row>
    <row r="434" spans="1:8" x14ac:dyDescent="0.25">
      <c r="A434">
        <v>108</v>
      </c>
      <c r="B434" t="s">
        <v>86</v>
      </c>
      <c r="C434" t="s">
        <v>271</v>
      </c>
      <c r="D434" t="s">
        <v>420</v>
      </c>
      <c r="E434">
        <v>9300000</v>
      </c>
      <c r="F434">
        <v>9530000</v>
      </c>
      <c r="G434">
        <v>1</v>
      </c>
    </row>
    <row r="435" spans="1:8" x14ac:dyDescent="0.25">
      <c r="A435">
        <v>4</v>
      </c>
      <c r="B435" t="s">
        <v>86</v>
      </c>
      <c r="C435" t="s">
        <v>89</v>
      </c>
      <c r="D435" t="s">
        <v>421</v>
      </c>
      <c r="E435">
        <v>7750000</v>
      </c>
      <c r="F435">
        <v>11066666.6666667</v>
      </c>
      <c r="G435">
        <v>3</v>
      </c>
    </row>
    <row r="436" spans="1:8" x14ac:dyDescent="0.25">
      <c r="A436">
        <v>117</v>
      </c>
      <c r="B436" t="s">
        <v>84</v>
      </c>
      <c r="C436" t="s">
        <v>346</v>
      </c>
      <c r="D436" t="s">
        <v>422</v>
      </c>
      <c r="E436">
        <v>9273000</v>
      </c>
      <c r="F436">
        <v>9511293.75</v>
      </c>
      <c r="G436">
        <v>1</v>
      </c>
    </row>
    <row r="437" spans="1:8" x14ac:dyDescent="0.25">
      <c r="A437">
        <v>4</v>
      </c>
      <c r="B437" t="s">
        <v>63</v>
      </c>
      <c r="C437" t="s">
        <v>423</v>
      </c>
      <c r="D437" t="s">
        <v>422</v>
      </c>
      <c r="E437">
        <v>9257000</v>
      </c>
      <c r="F437">
        <v>9550000</v>
      </c>
      <c r="G437">
        <v>2</v>
      </c>
    </row>
    <row r="438" spans="1:8" x14ac:dyDescent="0.25">
      <c r="A438">
        <v>27</v>
      </c>
      <c r="B438" t="s">
        <v>63</v>
      </c>
      <c r="C438" t="s">
        <v>423</v>
      </c>
      <c r="D438" t="s">
        <v>422</v>
      </c>
      <c r="E438">
        <v>8329000</v>
      </c>
      <c r="F438">
        <v>30034000</v>
      </c>
      <c r="G438">
        <v>1</v>
      </c>
    </row>
    <row r="439" spans="1:8" x14ac:dyDescent="0.25">
      <c r="A439">
        <v>32</v>
      </c>
      <c r="B439" t="s">
        <v>63</v>
      </c>
      <c r="C439" t="s">
        <v>423</v>
      </c>
      <c r="D439" t="s">
        <v>422</v>
      </c>
      <c r="E439">
        <v>9300000</v>
      </c>
      <c r="F439">
        <v>9957704.0700000003</v>
      </c>
      <c r="G439">
        <v>1</v>
      </c>
    </row>
    <row r="440" spans="1:8" x14ac:dyDescent="0.25">
      <c r="A440">
        <v>93</v>
      </c>
      <c r="B440" t="s">
        <v>63</v>
      </c>
      <c r="C440" t="s">
        <v>423</v>
      </c>
      <c r="D440" t="s">
        <v>423</v>
      </c>
      <c r="E440">
        <v>9257000</v>
      </c>
      <c r="F440">
        <v>9668000</v>
      </c>
      <c r="G440">
        <v>2</v>
      </c>
    </row>
    <row r="441" spans="1:8" x14ac:dyDescent="0.25">
      <c r="A441">
        <v>27</v>
      </c>
      <c r="B441" t="s">
        <v>63</v>
      </c>
      <c r="C441" t="s">
        <v>423</v>
      </c>
      <c r="D441" t="s">
        <v>423</v>
      </c>
      <c r="E441">
        <v>9127000</v>
      </c>
      <c r="F441">
        <v>26559000</v>
      </c>
      <c r="G441">
        <v>1</v>
      </c>
    </row>
    <row r="442" spans="1:8" x14ac:dyDescent="0.25">
      <c r="A442">
        <v>22</v>
      </c>
      <c r="B442" t="s">
        <v>63</v>
      </c>
      <c r="C442" t="s">
        <v>423</v>
      </c>
      <c r="D442" t="s">
        <v>423</v>
      </c>
      <c r="E442">
        <v>7741500</v>
      </c>
      <c r="F442">
        <v>43884999.994999997</v>
      </c>
      <c r="G442">
        <v>2</v>
      </c>
    </row>
    <row r="443" spans="1:8" x14ac:dyDescent="0.25">
      <c r="A443">
        <v>96</v>
      </c>
      <c r="B443" t="s">
        <v>63</v>
      </c>
      <c r="C443" t="s">
        <v>423</v>
      </c>
      <c r="D443" t="s">
        <v>423</v>
      </c>
      <c r="E443">
        <v>9300000</v>
      </c>
      <c r="F443">
        <v>9604557.5099999998</v>
      </c>
      <c r="G443">
        <v>1</v>
      </c>
    </row>
    <row r="444" spans="1:8" x14ac:dyDescent="0.25">
      <c r="A444">
        <v>116</v>
      </c>
      <c r="B444" t="s">
        <v>11</v>
      </c>
      <c r="C444" t="s">
        <v>340</v>
      </c>
      <c r="D444" t="s">
        <v>424</v>
      </c>
      <c r="E444">
        <v>9300000</v>
      </c>
      <c r="F444">
        <v>9466708.0800000001</v>
      </c>
      <c r="G444">
        <v>1</v>
      </c>
    </row>
    <row r="445" spans="1:8" x14ac:dyDescent="0.25">
      <c r="A445">
        <v>87</v>
      </c>
      <c r="B445" t="s">
        <v>84</v>
      </c>
      <c r="C445" t="s">
        <v>300</v>
      </c>
      <c r="D445" t="s">
        <v>425</v>
      </c>
      <c r="E445">
        <v>9300000</v>
      </c>
      <c r="F445">
        <v>9571841.7899999991</v>
      </c>
      <c r="G445">
        <v>1</v>
      </c>
    </row>
    <row r="446" spans="1:8" x14ac:dyDescent="0.25">
      <c r="A446">
        <v>93</v>
      </c>
      <c r="B446" t="s">
        <v>84</v>
      </c>
      <c r="C446" t="s">
        <v>341</v>
      </c>
      <c r="D446" t="s">
        <v>425</v>
      </c>
      <c r="E446">
        <v>6818000</v>
      </c>
      <c r="F446">
        <v>47157406.18</v>
      </c>
      <c r="G446">
        <v>1</v>
      </c>
    </row>
    <row r="447" spans="1:8" x14ac:dyDescent="0.25">
      <c r="A447">
        <v>32</v>
      </c>
      <c r="B447" t="s">
        <v>84</v>
      </c>
      <c r="C447" t="s">
        <v>341</v>
      </c>
      <c r="D447" t="s">
        <v>425</v>
      </c>
      <c r="E447">
        <v>7364000</v>
      </c>
      <c r="F447">
        <v>14143782.449999999</v>
      </c>
      <c r="G447">
        <v>1</v>
      </c>
    </row>
    <row r="448" spans="1:8" x14ac:dyDescent="0.25">
      <c r="A448">
        <v>22</v>
      </c>
      <c r="B448" t="s">
        <v>84</v>
      </c>
      <c r="C448" t="s">
        <v>341</v>
      </c>
      <c r="D448" t="s">
        <v>425</v>
      </c>
      <c r="E448">
        <v>7615000</v>
      </c>
      <c r="F448">
        <v>31867000</v>
      </c>
      <c r="G448">
        <v>1</v>
      </c>
    </row>
    <row r="449" spans="1:8" x14ac:dyDescent="0.25">
      <c r="A449">
        <v>27</v>
      </c>
      <c r="B449" t="s">
        <v>11</v>
      </c>
      <c r="C449" t="s">
        <v>11</v>
      </c>
      <c r="D449" t="s">
        <v>425</v>
      </c>
      <c r="E449">
        <v>7804500</v>
      </c>
      <c r="F449">
        <v>48954000</v>
      </c>
      <c r="G449">
        <v>2</v>
      </c>
    </row>
    <row r="450" spans="1:8" x14ac:dyDescent="0.25">
      <c r="A450">
        <v>28</v>
      </c>
      <c r="B450" t="s">
        <v>63</v>
      </c>
      <c r="C450" t="s">
        <v>359</v>
      </c>
      <c r="D450" t="s">
        <v>425</v>
      </c>
      <c r="E450">
        <v>9215833.3333333302</v>
      </c>
      <c r="F450">
        <v>9605073.9466666691</v>
      </c>
      <c r="G450">
        <v>6</v>
      </c>
    </row>
    <row r="451" spans="1:8" x14ac:dyDescent="0.25">
      <c r="A451">
        <v>32</v>
      </c>
      <c r="B451" t="s">
        <v>63</v>
      </c>
      <c r="C451" t="s">
        <v>359</v>
      </c>
      <c r="D451" t="s">
        <v>425</v>
      </c>
      <c r="E451">
        <v>9260500</v>
      </c>
      <c r="F451">
        <v>11232826.59</v>
      </c>
      <c r="G451">
        <v>2</v>
      </c>
    </row>
    <row r="452" spans="1:8" x14ac:dyDescent="0.25">
      <c r="A452">
        <v>96</v>
      </c>
      <c r="B452" t="s">
        <v>63</v>
      </c>
      <c r="C452" t="s">
        <v>359</v>
      </c>
      <c r="D452" t="s">
        <v>425</v>
      </c>
      <c r="E452">
        <v>9240500</v>
      </c>
      <c r="F452">
        <v>9604405.0099999998</v>
      </c>
      <c r="G452">
        <v>2</v>
      </c>
    </row>
    <row r="453" spans="1:8" x14ac:dyDescent="0.25">
      <c r="A453">
        <v>92</v>
      </c>
      <c r="B453" t="s">
        <v>84</v>
      </c>
      <c r="C453" t="s">
        <v>431</v>
      </c>
      <c r="D453" t="s">
        <v>425</v>
      </c>
      <c r="E453">
        <v>8119000</v>
      </c>
      <c r="F453">
        <v>16161000</v>
      </c>
      <c r="G453">
        <v>1</v>
      </c>
    </row>
    <row r="454" spans="1:8" x14ac:dyDescent="0.25">
      <c r="A454">
        <v>93</v>
      </c>
      <c r="B454" t="s">
        <v>84</v>
      </c>
      <c r="C454" t="s">
        <v>630</v>
      </c>
      <c r="D454" t="s">
        <v>425</v>
      </c>
      <c r="E454">
        <v>8833000</v>
      </c>
      <c r="F454">
        <v>15498343.92</v>
      </c>
      <c r="G454">
        <v>1</v>
      </c>
    </row>
    <row r="455" spans="1:8" x14ac:dyDescent="0.25">
      <c r="A455">
        <v>32</v>
      </c>
      <c r="B455" t="s">
        <v>63</v>
      </c>
      <c r="C455" t="s">
        <v>359</v>
      </c>
      <c r="D455" t="s">
        <v>426</v>
      </c>
      <c r="E455">
        <v>8630000</v>
      </c>
      <c r="F455">
        <v>14717224.289999999</v>
      </c>
      <c r="G455">
        <v>2</v>
      </c>
    </row>
    <row r="456" spans="1:8" x14ac:dyDescent="0.25">
      <c r="A456">
        <v>28</v>
      </c>
      <c r="B456" t="s">
        <v>63</v>
      </c>
      <c r="C456" t="s">
        <v>73</v>
      </c>
      <c r="D456" t="s">
        <v>427</v>
      </c>
      <c r="E456">
        <v>7364000</v>
      </c>
      <c r="F456">
        <v>9584148.2300000004</v>
      </c>
      <c r="G456">
        <v>1</v>
      </c>
    </row>
    <row r="457" spans="1:8" x14ac:dyDescent="0.25">
      <c r="A457">
        <v>87</v>
      </c>
      <c r="B457" t="s">
        <v>64</v>
      </c>
      <c r="C457" t="s">
        <v>74</v>
      </c>
      <c r="D457" t="s">
        <v>428</v>
      </c>
      <c r="E457">
        <v>9300000</v>
      </c>
      <c r="F457">
        <v>9410581.6699999999</v>
      </c>
      <c r="G457">
        <v>1</v>
      </c>
    </row>
    <row r="458" spans="1:8" x14ac:dyDescent="0.25">
      <c r="A458">
        <v>93</v>
      </c>
      <c r="B458" t="s">
        <v>64</v>
      </c>
      <c r="C458" t="s">
        <v>74</v>
      </c>
      <c r="D458" t="s">
        <v>428</v>
      </c>
      <c r="E458">
        <v>8203000</v>
      </c>
      <c r="F458">
        <v>26975000</v>
      </c>
      <c r="G458">
        <v>1</v>
      </c>
    </row>
    <row r="459" spans="1:8" x14ac:dyDescent="0.25">
      <c r="A459">
        <v>87</v>
      </c>
      <c r="B459" t="s">
        <v>64</v>
      </c>
      <c r="C459" t="s">
        <v>64</v>
      </c>
      <c r="D459" t="s">
        <v>430</v>
      </c>
      <c r="E459">
        <v>17925837.710000001</v>
      </c>
      <c r="F459">
        <v>17925837.710000001</v>
      </c>
      <c r="H459">
        <v>1</v>
      </c>
    </row>
    <row r="460" spans="1:8" x14ac:dyDescent="0.25">
      <c r="A460">
        <v>93</v>
      </c>
      <c r="B460" t="s">
        <v>64</v>
      </c>
      <c r="C460" t="s">
        <v>64</v>
      </c>
      <c r="D460" t="s">
        <v>430</v>
      </c>
      <c r="E460">
        <v>8791000</v>
      </c>
      <c r="F460">
        <v>14951642.970000001</v>
      </c>
      <c r="G460">
        <v>1</v>
      </c>
    </row>
    <row r="461" spans="1:8" x14ac:dyDescent="0.25">
      <c r="A461">
        <v>116</v>
      </c>
      <c r="B461" t="s">
        <v>64</v>
      </c>
      <c r="C461" t="s">
        <v>64</v>
      </c>
      <c r="D461" t="s">
        <v>430</v>
      </c>
      <c r="E461">
        <v>9043000</v>
      </c>
      <c r="F461">
        <v>9466708.0800000001</v>
      </c>
      <c r="G461">
        <v>1</v>
      </c>
    </row>
    <row r="462" spans="1:8" x14ac:dyDescent="0.25">
      <c r="A462">
        <v>32</v>
      </c>
      <c r="B462" t="s">
        <v>64</v>
      </c>
      <c r="C462" t="s">
        <v>64</v>
      </c>
      <c r="D462" t="s">
        <v>430</v>
      </c>
      <c r="E462">
        <v>9001000</v>
      </c>
      <c r="F462">
        <v>16585162.43</v>
      </c>
      <c r="G462">
        <v>1</v>
      </c>
    </row>
    <row r="463" spans="1:8" x14ac:dyDescent="0.25">
      <c r="A463">
        <v>22</v>
      </c>
      <c r="B463" t="s">
        <v>64</v>
      </c>
      <c r="C463" t="s">
        <v>64</v>
      </c>
      <c r="D463" t="s">
        <v>430</v>
      </c>
      <c r="E463">
        <v>9280000</v>
      </c>
      <c r="F463">
        <v>17700000</v>
      </c>
      <c r="G463">
        <v>1</v>
      </c>
    </row>
    <row r="464" spans="1:8" x14ac:dyDescent="0.25">
      <c r="A464">
        <v>22</v>
      </c>
      <c r="B464" t="s">
        <v>64</v>
      </c>
      <c r="C464" t="s">
        <v>64</v>
      </c>
      <c r="D464" t="s">
        <v>430</v>
      </c>
      <c r="E464">
        <v>9280000</v>
      </c>
      <c r="F464">
        <v>17700000</v>
      </c>
      <c r="G464">
        <v>1</v>
      </c>
    </row>
    <row r="465" spans="1:8" x14ac:dyDescent="0.25">
      <c r="A465">
        <v>96</v>
      </c>
      <c r="B465" t="s">
        <v>64</v>
      </c>
      <c r="C465" t="s">
        <v>64</v>
      </c>
      <c r="D465" t="s">
        <v>430</v>
      </c>
      <c r="E465">
        <v>8471000</v>
      </c>
      <c r="F465">
        <v>9595190.0099999998</v>
      </c>
      <c r="G465">
        <v>3</v>
      </c>
    </row>
    <row r="466" spans="1:8" x14ac:dyDescent="0.25">
      <c r="A466">
        <v>4</v>
      </c>
      <c r="B466" t="s">
        <v>63</v>
      </c>
      <c r="C466" t="s">
        <v>336</v>
      </c>
      <c r="D466" t="s">
        <v>434</v>
      </c>
      <c r="E466">
        <v>9300000</v>
      </c>
      <c r="F466">
        <v>9600000</v>
      </c>
      <c r="G466">
        <v>1</v>
      </c>
    </row>
    <row r="467" spans="1:8" x14ac:dyDescent="0.25">
      <c r="A467">
        <v>93</v>
      </c>
      <c r="B467" t="s">
        <v>63</v>
      </c>
      <c r="C467" t="s">
        <v>336</v>
      </c>
      <c r="D467" t="s">
        <v>434</v>
      </c>
      <c r="E467">
        <v>30600000</v>
      </c>
      <c r="F467">
        <v>30600000</v>
      </c>
      <c r="H467">
        <v>4</v>
      </c>
    </row>
    <row r="468" spans="1:8" x14ac:dyDescent="0.25">
      <c r="A468">
        <v>108</v>
      </c>
      <c r="B468" t="s">
        <v>63</v>
      </c>
      <c r="C468" t="s">
        <v>336</v>
      </c>
      <c r="D468" t="s">
        <v>434</v>
      </c>
      <c r="E468">
        <v>9300000</v>
      </c>
      <c r="F468">
        <v>9530000</v>
      </c>
      <c r="G468">
        <v>1</v>
      </c>
    </row>
    <row r="469" spans="1:8" x14ac:dyDescent="0.25">
      <c r="A469">
        <v>108</v>
      </c>
      <c r="B469" t="s">
        <v>63</v>
      </c>
      <c r="C469" t="s">
        <v>336</v>
      </c>
      <c r="D469" t="s">
        <v>434</v>
      </c>
      <c r="E469">
        <v>9300000</v>
      </c>
      <c r="F469">
        <v>9530000</v>
      </c>
      <c r="G469">
        <v>1</v>
      </c>
    </row>
    <row r="470" spans="1:8" x14ac:dyDescent="0.25">
      <c r="A470">
        <v>4</v>
      </c>
      <c r="B470" t="s">
        <v>64</v>
      </c>
      <c r="C470" t="s">
        <v>80</v>
      </c>
      <c r="D470" t="s">
        <v>80</v>
      </c>
      <c r="E470">
        <v>9300000</v>
      </c>
      <c r="F470">
        <v>13100000</v>
      </c>
      <c r="G470">
        <v>1</v>
      </c>
    </row>
    <row r="471" spans="1:8" x14ac:dyDescent="0.25">
      <c r="A471">
        <v>28</v>
      </c>
      <c r="B471" t="s">
        <v>64</v>
      </c>
      <c r="C471" t="s">
        <v>80</v>
      </c>
      <c r="D471" t="s">
        <v>80</v>
      </c>
      <c r="E471">
        <v>9267000</v>
      </c>
      <c r="F471">
        <v>9605652.1300000008</v>
      </c>
      <c r="G471">
        <v>2</v>
      </c>
    </row>
    <row r="472" spans="1:8" x14ac:dyDescent="0.25">
      <c r="A472">
        <v>87</v>
      </c>
      <c r="B472" t="s">
        <v>64</v>
      </c>
      <c r="C472" t="s">
        <v>80</v>
      </c>
      <c r="D472" t="s">
        <v>80</v>
      </c>
      <c r="E472">
        <v>9188000</v>
      </c>
      <c r="F472">
        <v>9606024.2899999991</v>
      </c>
      <c r="G472">
        <v>1</v>
      </c>
    </row>
    <row r="473" spans="1:8" x14ac:dyDescent="0.25">
      <c r="A473">
        <v>4</v>
      </c>
      <c r="B473" t="s">
        <v>63</v>
      </c>
      <c r="C473" t="s">
        <v>303</v>
      </c>
      <c r="D473" t="s">
        <v>435</v>
      </c>
      <c r="E473">
        <v>13950000</v>
      </c>
      <c r="F473">
        <v>14250000</v>
      </c>
      <c r="G473">
        <v>1</v>
      </c>
    </row>
    <row r="474" spans="1:8" x14ac:dyDescent="0.25">
      <c r="A474">
        <v>28</v>
      </c>
      <c r="B474" t="s">
        <v>63</v>
      </c>
      <c r="C474" t="s">
        <v>303</v>
      </c>
      <c r="D474" t="s">
        <v>435</v>
      </c>
      <c r="E474">
        <v>9043000</v>
      </c>
      <c r="F474">
        <v>9603132.5899999999</v>
      </c>
      <c r="G474">
        <v>1</v>
      </c>
    </row>
    <row r="475" spans="1:8" x14ac:dyDescent="0.25">
      <c r="A475">
        <v>116</v>
      </c>
      <c r="B475" t="s">
        <v>63</v>
      </c>
      <c r="C475" t="s">
        <v>303</v>
      </c>
      <c r="D475" t="s">
        <v>435</v>
      </c>
      <c r="E475">
        <v>8791000</v>
      </c>
      <c r="F475">
        <v>9466708.0800000001</v>
      </c>
      <c r="G475">
        <v>1</v>
      </c>
    </row>
    <row r="476" spans="1:8" x14ac:dyDescent="0.25">
      <c r="A476">
        <v>93</v>
      </c>
      <c r="B476" t="s">
        <v>64</v>
      </c>
      <c r="C476" t="s">
        <v>64</v>
      </c>
      <c r="D476" t="s">
        <v>436</v>
      </c>
      <c r="E476">
        <v>8875000</v>
      </c>
      <c r="F476">
        <v>9600000</v>
      </c>
      <c r="G476">
        <v>1</v>
      </c>
    </row>
    <row r="477" spans="1:8" x14ac:dyDescent="0.25">
      <c r="A477">
        <v>4</v>
      </c>
      <c r="B477" t="s">
        <v>86</v>
      </c>
      <c r="C477" t="s">
        <v>275</v>
      </c>
      <c r="D477" t="s">
        <v>437</v>
      </c>
      <c r="E477">
        <v>8257333.3333333302</v>
      </c>
      <c r="F477">
        <v>11248833.3783333</v>
      </c>
      <c r="G477">
        <v>6</v>
      </c>
    </row>
    <row r="478" spans="1:8" x14ac:dyDescent="0.25">
      <c r="A478">
        <v>28</v>
      </c>
      <c r="B478" t="s">
        <v>86</v>
      </c>
      <c r="C478" t="s">
        <v>275</v>
      </c>
      <c r="D478" t="s">
        <v>437</v>
      </c>
      <c r="E478">
        <v>9300000</v>
      </c>
      <c r="F478">
        <v>9606025.0299999993</v>
      </c>
      <c r="G478">
        <v>1</v>
      </c>
    </row>
    <row r="479" spans="1:8" x14ac:dyDescent="0.25">
      <c r="A479">
        <v>93</v>
      </c>
      <c r="B479" t="s">
        <v>86</v>
      </c>
      <c r="C479" t="s">
        <v>275</v>
      </c>
      <c r="D479" t="s">
        <v>437</v>
      </c>
      <c r="E479">
        <v>30536188.359999999</v>
      </c>
      <c r="F479">
        <v>30536188.359999999</v>
      </c>
      <c r="H479">
        <v>8</v>
      </c>
    </row>
    <row r="480" spans="1:8" x14ac:dyDescent="0.25">
      <c r="A480">
        <v>32</v>
      </c>
      <c r="B480" t="s">
        <v>11</v>
      </c>
      <c r="C480" t="s">
        <v>70</v>
      </c>
      <c r="D480" t="s">
        <v>440</v>
      </c>
      <c r="E480">
        <v>9300000</v>
      </c>
      <c r="F480">
        <v>12130372.58</v>
      </c>
      <c r="G480">
        <v>1</v>
      </c>
    </row>
    <row r="481" spans="1:7" x14ac:dyDescent="0.25">
      <c r="A481">
        <v>93</v>
      </c>
      <c r="B481" t="s">
        <v>12</v>
      </c>
      <c r="C481" t="s">
        <v>12</v>
      </c>
      <c r="D481" t="s">
        <v>441</v>
      </c>
      <c r="E481">
        <v>9103000</v>
      </c>
      <c r="F481">
        <v>9603910.6099999994</v>
      </c>
      <c r="G481">
        <v>1</v>
      </c>
    </row>
    <row r="482" spans="1:7" x14ac:dyDescent="0.25">
      <c r="A482">
        <v>93</v>
      </c>
      <c r="B482" t="s">
        <v>12</v>
      </c>
      <c r="C482" t="s">
        <v>12</v>
      </c>
      <c r="D482" t="s">
        <v>441</v>
      </c>
      <c r="E482">
        <v>9100000</v>
      </c>
      <c r="F482">
        <v>9550000</v>
      </c>
      <c r="G482">
        <v>1</v>
      </c>
    </row>
    <row r="483" spans="1:7" x14ac:dyDescent="0.25">
      <c r="A483">
        <v>27</v>
      </c>
      <c r="B483" t="s">
        <v>12</v>
      </c>
      <c r="C483" t="s">
        <v>12</v>
      </c>
      <c r="D483" t="s">
        <v>441</v>
      </c>
      <c r="E483">
        <v>8371000</v>
      </c>
      <c r="F483">
        <v>40330000</v>
      </c>
      <c r="G483">
        <v>1</v>
      </c>
    </row>
    <row r="484" spans="1:7" x14ac:dyDescent="0.25">
      <c r="A484">
        <v>4</v>
      </c>
      <c r="B484" t="s">
        <v>63</v>
      </c>
      <c r="C484" t="s">
        <v>276</v>
      </c>
      <c r="D484" t="s">
        <v>442</v>
      </c>
      <c r="E484">
        <v>9227000</v>
      </c>
      <c r="F484">
        <v>9500000</v>
      </c>
      <c r="G484">
        <v>1</v>
      </c>
    </row>
    <row r="485" spans="1:7" x14ac:dyDescent="0.25">
      <c r="A485">
        <v>93</v>
      </c>
      <c r="B485" t="s">
        <v>63</v>
      </c>
      <c r="C485" t="s">
        <v>276</v>
      </c>
      <c r="D485" t="s">
        <v>442</v>
      </c>
      <c r="E485">
        <v>9300000</v>
      </c>
      <c r="F485">
        <v>9650000</v>
      </c>
      <c r="G485">
        <v>1</v>
      </c>
    </row>
    <row r="486" spans="1:7" x14ac:dyDescent="0.25">
      <c r="A486">
        <v>87</v>
      </c>
      <c r="B486" t="s">
        <v>64</v>
      </c>
      <c r="C486" t="s">
        <v>62</v>
      </c>
      <c r="D486" t="s">
        <v>443</v>
      </c>
      <c r="E486">
        <v>9300000</v>
      </c>
      <c r="F486">
        <v>9406434.8000000007</v>
      </c>
      <c r="G486">
        <v>1</v>
      </c>
    </row>
    <row r="487" spans="1:7" x14ac:dyDescent="0.25">
      <c r="A487">
        <v>93</v>
      </c>
      <c r="B487" t="s">
        <v>64</v>
      </c>
      <c r="C487" t="s">
        <v>62</v>
      </c>
      <c r="D487" t="s">
        <v>443</v>
      </c>
      <c r="E487">
        <v>9300000</v>
      </c>
      <c r="F487">
        <v>9550000</v>
      </c>
      <c r="G487">
        <v>1</v>
      </c>
    </row>
    <row r="488" spans="1:7" x14ac:dyDescent="0.25">
      <c r="A488">
        <v>93</v>
      </c>
      <c r="B488" t="s">
        <v>64</v>
      </c>
      <c r="C488" t="s">
        <v>62</v>
      </c>
      <c r="D488" t="s">
        <v>443</v>
      </c>
      <c r="E488">
        <v>9267000</v>
      </c>
      <c r="F488">
        <v>13492881.8333333</v>
      </c>
      <c r="G488">
        <v>3</v>
      </c>
    </row>
    <row r="489" spans="1:7" x14ac:dyDescent="0.25">
      <c r="A489">
        <v>105</v>
      </c>
      <c r="B489" t="s">
        <v>64</v>
      </c>
      <c r="C489" t="s">
        <v>74</v>
      </c>
      <c r="D489" t="s">
        <v>444</v>
      </c>
      <c r="E489">
        <v>9293000</v>
      </c>
      <c r="F489">
        <v>9599973.5399999991</v>
      </c>
      <c r="G489">
        <v>1</v>
      </c>
    </row>
    <row r="490" spans="1:7" x14ac:dyDescent="0.25">
      <c r="A490">
        <v>105</v>
      </c>
      <c r="B490" t="s">
        <v>64</v>
      </c>
      <c r="C490" t="s">
        <v>74</v>
      </c>
      <c r="D490" t="s">
        <v>444</v>
      </c>
      <c r="E490">
        <v>9293000</v>
      </c>
      <c r="F490">
        <v>9599973.5399999991</v>
      </c>
      <c r="G490">
        <v>1</v>
      </c>
    </row>
    <row r="491" spans="1:7" x14ac:dyDescent="0.25">
      <c r="A491">
        <v>4</v>
      </c>
      <c r="B491" t="s">
        <v>84</v>
      </c>
      <c r="C491" t="s">
        <v>438</v>
      </c>
      <c r="D491" t="s">
        <v>445</v>
      </c>
      <c r="E491">
        <v>6975000</v>
      </c>
      <c r="F491">
        <v>11825000</v>
      </c>
      <c r="G491">
        <v>2</v>
      </c>
    </row>
    <row r="492" spans="1:7" x14ac:dyDescent="0.25">
      <c r="A492">
        <v>4</v>
      </c>
      <c r="B492" t="s">
        <v>84</v>
      </c>
      <c r="C492" t="s">
        <v>90</v>
      </c>
      <c r="D492" t="s">
        <v>446</v>
      </c>
      <c r="E492">
        <v>9300000</v>
      </c>
      <c r="F492">
        <v>9699057.6899999995</v>
      </c>
      <c r="G492">
        <v>1</v>
      </c>
    </row>
    <row r="493" spans="1:7" x14ac:dyDescent="0.25">
      <c r="A493">
        <v>28</v>
      </c>
      <c r="B493" t="s">
        <v>84</v>
      </c>
      <c r="C493" t="s">
        <v>90</v>
      </c>
      <c r="D493" t="s">
        <v>446</v>
      </c>
      <c r="E493">
        <v>9201000</v>
      </c>
      <c r="F493">
        <v>9570723.8300000001</v>
      </c>
      <c r="G493">
        <v>1</v>
      </c>
    </row>
    <row r="494" spans="1:7" x14ac:dyDescent="0.25">
      <c r="A494">
        <v>93</v>
      </c>
      <c r="B494" t="s">
        <v>84</v>
      </c>
      <c r="C494" t="s">
        <v>90</v>
      </c>
      <c r="D494" t="s">
        <v>446</v>
      </c>
      <c r="E494">
        <v>9300000</v>
      </c>
      <c r="F494">
        <v>9600000</v>
      </c>
      <c r="G494">
        <v>1</v>
      </c>
    </row>
    <row r="495" spans="1:7" x14ac:dyDescent="0.25">
      <c r="A495">
        <v>96</v>
      </c>
      <c r="B495" t="s">
        <v>84</v>
      </c>
      <c r="C495" t="s">
        <v>90</v>
      </c>
      <c r="D495" t="s">
        <v>446</v>
      </c>
      <c r="E495">
        <v>9300000</v>
      </c>
      <c r="F495">
        <v>9604558</v>
      </c>
      <c r="G495">
        <v>1</v>
      </c>
    </row>
    <row r="496" spans="1:7" x14ac:dyDescent="0.25">
      <c r="A496">
        <v>93</v>
      </c>
      <c r="B496" t="s">
        <v>63</v>
      </c>
      <c r="C496" t="s">
        <v>294</v>
      </c>
      <c r="D496" t="s">
        <v>447</v>
      </c>
      <c r="E496">
        <v>9300000</v>
      </c>
      <c r="F496">
        <v>9750000</v>
      </c>
      <c r="G496">
        <v>1</v>
      </c>
    </row>
    <row r="497" spans="1:8" x14ac:dyDescent="0.25">
      <c r="A497">
        <v>87</v>
      </c>
      <c r="B497" t="s">
        <v>86</v>
      </c>
      <c r="C497" t="s">
        <v>275</v>
      </c>
      <c r="D497" t="s">
        <v>275</v>
      </c>
      <c r="E497">
        <v>9300000</v>
      </c>
      <c r="F497">
        <v>9584698.75</v>
      </c>
      <c r="G497">
        <v>2</v>
      </c>
    </row>
    <row r="498" spans="1:8" x14ac:dyDescent="0.25">
      <c r="A498">
        <v>87</v>
      </c>
      <c r="B498" t="s">
        <v>86</v>
      </c>
      <c r="C498" t="s">
        <v>275</v>
      </c>
      <c r="D498" t="s">
        <v>275</v>
      </c>
      <c r="E498">
        <v>19689056.275588199</v>
      </c>
      <c r="F498">
        <v>19689056.275588199</v>
      </c>
      <c r="H498">
        <v>34</v>
      </c>
    </row>
    <row r="499" spans="1:8" x14ac:dyDescent="0.25">
      <c r="A499">
        <v>121</v>
      </c>
      <c r="B499" t="s">
        <v>86</v>
      </c>
      <c r="C499" t="s">
        <v>275</v>
      </c>
      <c r="D499" t="s">
        <v>275</v>
      </c>
      <c r="E499">
        <v>9247000</v>
      </c>
      <c r="F499">
        <v>9644558.5999999996</v>
      </c>
      <c r="G499">
        <v>1</v>
      </c>
    </row>
    <row r="500" spans="1:8" x14ac:dyDescent="0.25">
      <c r="A500">
        <v>4</v>
      </c>
      <c r="B500" t="s">
        <v>11</v>
      </c>
      <c r="C500" t="s">
        <v>11</v>
      </c>
      <c r="D500" t="s">
        <v>87</v>
      </c>
      <c r="E500">
        <v>11625000</v>
      </c>
      <c r="F500">
        <v>11925000</v>
      </c>
      <c r="G500">
        <v>2</v>
      </c>
    </row>
    <row r="501" spans="1:8" x14ac:dyDescent="0.25">
      <c r="A501">
        <v>4</v>
      </c>
      <c r="B501" t="s">
        <v>64</v>
      </c>
      <c r="C501" t="s">
        <v>388</v>
      </c>
      <c r="D501" t="s">
        <v>449</v>
      </c>
      <c r="E501">
        <v>9300000</v>
      </c>
      <c r="F501">
        <v>9950000</v>
      </c>
      <c r="G501">
        <v>1</v>
      </c>
    </row>
    <row r="502" spans="1:8" x14ac:dyDescent="0.25">
      <c r="A502">
        <v>96</v>
      </c>
      <c r="B502" t="s">
        <v>64</v>
      </c>
      <c r="C502" t="s">
        <v>388</v>
      </c>
      <c r="D502" t="s">
        <v>449</v>
      </c>
      <c r="E502">
        <v>12437000</v>
      </c>
      <c r="F502">
        <v>14371148.85</v>
      </c>
      <c r="G502">
        <v>1</v>
      </c>
    </row>
    <row r="503" spans="1:8" x14ac:dyDescent="0.25">
      <c r="A503">
        <v>105</v>
      </c>
      <c r="B503" t="s">
        <v>64</v>
      </c>
      <c r="C503" t="s">
        <v>388</v>
      </c>
      <c r="D503" t="s">
        <v>449</v>
      </c>
      <c r="E503">
        <v>9085000</v>
      </c>
      <c r="F503">
        <v>9599973.5399999991</v>
      </c>
      <c r="G503">
        <v>1</v>
      </c>
    </row>
    <row r="504" spans="1:8" x14ac:dyDescent="0.25">
      <c r="A504">
        <v>4</v>
      </c>
      <c r="B504" t="s">
        <v>86</v>
      </c>
      <c r="C504" t="s">
        <v>89</v>
      </c>
      <c r="D504" t="s">
        <v>452</v>
      </c>
      <c r="E504">
        <v>9300000</v>
      </c>
      <c r="F504">
        <v>9600000</v>
      </c>
      <c r="G504">
        <v>1</v>
      </c>
    </row>
    <row r="505" spans="1:8" x14ac:dyDescent="0.25">
      <c r="A505">
        <v>27</v>
      </c>
      <c r="B505" t="s">
        <v>11</v>
      </c>
      <c r="C505" t="s">
        <v>358</v>
      </c>
      <c r="D505" t="s">
        <v>452</v>
      </c>
      <c r="E505">
        <v>8875000</v>
      </c>
      <c r="F505">
        <v>33462000</v>
      </c>
      <c r="G505">
        <v>1</v>
      </c>
    </row>
    <row r="506" spans="1:8" x14ac:dyDescent="0.25">
      <c r="A506">
        <v>4</v>
      </c>
      <c r="B506" t="s">
        <v>12</v>
      </c>
      <c r="C506" t="s">
        <v>350</v>
      </c>
      <c r="D506" t="s">
        <v>455</v>
      </c>
      <c r="E506">
        <v>9300000</v>
      </c>
      <c r="F506">
        <v>9665783.1400000006</v>
      </c>
      <c r="G506">
        <v>2</v>
      </c>
    </row>
    <row r="507" spans="1:8" x14ac:dyDescent="0.25">
      <c r="A507">
        <v>117</v>
      </c>
      <c r="B507" t="s">
        <v>12</v>
      </c>
      <c r="C507" t="s">
        <v>350</v>
      </c>
      <c r="D507" t="s">
        <v>455</v>
      </c>
      <c r="E507">
        <v>9182000</v>
      </c>
      <c r="F507">
        <v>9511293.75</v>
      </c>
      <c r="G507">
        <v>1</v>
      </c>
    </row>
    <row r="508" spans="1:8" x14ac:dyDescent="0.25">
      <c r="A508">
        <v>93</v>
      </c>
      <c r="B508" t="s">
        <v>11</v>
      </c>
      <c r="C508" t="s">
        <v>367</v>
      </c>
      <c r="D508" t="s">
        <v>456</v>
      </c>
      <c r="E508">
        <v>9300000</v>
      </c>
      <c r="F508">
        <v>20583213.93</v>
      </c>
      <c r="G508">
        <v>1</v>
      </c>
    </row>
    <row r="509" spans="1:8" x14ac:dyDescent="0.25">
      <c r="A509">
        <v>93</v>
      </c>
      <c r="B509" t="s">
        <v>11</v>
      </c>
      <c r="C509" t="s">
        <v>367</v>
      </c>
      <c r="D509" t="s">
        <v>456</v>
      </c>
      <c r="E509">
        <v>9234000</v>
      </c>
      <c r="F509">
        <v>26015000</v>
      </c>
      <c r="G509">
        <v>1</v>
      </c>
    </row>
    <row r="510" spans="1:8" x14ac:dyDescent="0.25">
      <c r="A510">
        <v>93</v>
      </c>
      <c r="B510" t="s">
        <v>64</v>
      </c>
      <c r="C510" t="s">
        <v>64</v>
      </c>
      <c r="D510" t="s">
        <v>457</v>
      </c>
      <c r="E510">
        <v>9280000</v>
      </c>
      <c r="F510">
        <v>9836723.5700000003</v>
      </c>
      <c r="G510">
        <v>1</v>
      </c>
    </row>
    <row r="511" spans="1:8" x14ac:dyDescent="0.25">
      <c r="A511">
        <v>116</v>
      </c>
      <c r="B511" t="s">
        <v>64</v>
      </c>
      <c r="C511" t="s">
        <v>64</v>
      </c>
      <c r="D511" t="s">
        <v>464</v>
      </c>
      <c r="E511">
        <v>8959000</v>
      </c>
      <c r="F511">
        <v>9466708.0800000001</v>
      </c>
      <c r="G511">
        <v>1</v>
      </c>
    </row>
    <row r="512" spans="1:8" x14ac:dyDescent="0.25">
      <c r="A512">
        <v>116</v>
      </c>
      <c r="B512" t="s">
        <v>64</v>
      </c>
      <c r="C512" t="s">
        <v>64</v>
      </c>
      <c r="D512" t="s">
        <v>464</v>
      </c>
      <c r="E512">
        <v>13950000</v>
      </c>
      <c r="F512">
        <v>14200062.119999999</v>
      </c>
      <c r="G512">
        <v>1</v>
      </c>
    </row>
    <row r="513" spans="1:8" x14ac:dyDescent="0.25">
      <c r="A513">
        <v>32</v>
      </c>
      <c r="B513" t="s">
        <v>64</v>
      </c>
      <c r="C513" t="s">
        <v>64</v>
      </c>
      <c r="D513" t="s">
        <v>464</v>
      </c>
      <c r="E513">
        <v>22183987.120000001</v>
      </c>
      <c r="F513">
        <v>22325560.59</v>
      </c>
      <c r="H513">
        <v>2</v>
      </c>
    </row>
    <row r="514" spans="1:8" x14ac:dyDescent="0.25">
      <c r="A514">
        <v>108</v>
      </c>
      <c r="B514" t="s">
        <v>64</v>
      </c>
      <c r="C514" t="s">
        <v>64</v>
      </c>
      <c r="D514" t="s">
        <v>464</v>
      </c>
      <c r="E514">
        <v>7238000</v>
      </c>
      <c r="F514">
        <v>12365191.16</v>
      </c>
      <c r="G514">
        <v>1</v>
      </c>
    </row>
    <row r="515" spans="1:8" x14ac:dyDescent="0.25">
      <c r="A515">
        <v>93</v>
      </c>
      <c r="B515" t="s">
        <v>11</v>
      </c>
      <c r="C515" t="s">
        <v>85</v>
      </c>
      <c r="D515" t="s">
        <v>466</v>
      </c>
      <c r="E515">
        <v>9085000</v>
      </c>
      <c r="F515">
        <v>15635000</v>
      </c>
      <c r="G515">
        <v>1</v>
      </c>
    </row>
    <row r="516" spans="1:8" x14ac:dyDescent="0.25">
      <c r="A516">
        <v>92</v>
      </c>
      <c r="B516" t="s">
        <v>84</v>
      </c>
      <c r="C516" t="s">
        <v>332</v>
      </c>
      <c r="D516" t="s">
        <v>466</v>
      </c>
      <c r="E516">
        <v>9201000</v>
      </c>
      <c r="F516">
        <v>22780000</v>
      </c>
      <c r="G516">
        <v>1</v>
      </c>
    </row>
    <row r="517" spans="1:8" x14ac:dyDescent="0.25">
      <c r="A517">
        <v>4</v>
      </c>
      <c r="B517" t="s">
        <v>63</v>
      </c>
      <c r="C517" t="s">
        <v>357</v>
      </c>
      <c r="D517" t="s">
        <v>468</v>
      </c>
      <c r="E517">
        <v>9300000</v>
      </c>
      <c r="F517">
        <v>10000000</v>
      </c>
      <c r="G517">
        <v>1</v>
      </c>
    </row>
    <row r="518" spans="1:8" x14ac:dyDescent="0.25">
      <c r="A518">
        <v>28</v>
      </c>
      <c r="B518" t="s">
        <v>63</v>
      </c>
      <c r="C518" t="s">
        <v>357</v>
      </c>
      <c r="D518" t="s">
        <v>468</v>
      </c>
      <c r="E518">
        <v>8859666.6666666698</v>
      </c>
      <c r="F518">
        <v>9601049.2633333299</v>
      </c>
      <c r="G518">
        <v>3</v>
      </c>
    </row>
    <row r="519" spans="1:8" x14ac:dyDescent="0.25">
      <c r="A519">
        <v>93</v>
      </c>
      <c r="B519" t="s">
        <v>63</v>
      </c>
      <c r="C519" t="s">
        <v>357</v>
      </c>
      <c r="D519" t="s">
        <v>468</v>
      </c>
      <c r="E519">
        <v>9043000</v>
      </c>
      <c r="F519">
        <v>9600000</v>
      </c>
      <c r="G519">
        <v>1</v>
      </c>
    </row>
    <row r="520" spans="1:8" x14ac:dyDescent="0.25">
      <c r="A520">
        <v>27</v>
      </c>
      <c r="B520" t="s">
        <v>63</v>
      </c>
      <c r="C520" t="s">
        <v>357</v>
      </c>
      <c r="D520" t="s">
        <v>468</v>
      </c>
      <c r="E520">
        <v>9241000</v>
      </c>
      <c r="F520">
        <v>32910000</v>
      </c>
      <c r="G520">
        <v>1</v>
      </c>
    </row>
    <row r="521" spans="1:8" x14ac:dyDescent="0.25">
      <c r="A521">
        <v>116</v>
      </c>
      <c r="B521" t="s">
        <v>63</v>
      </c>
      <c r="C521" t="s">
        <v>357</v>
      </c>
      <c r="D521" t="s">
        <v>468</v>
      </c>
      <c r="E521">
        <v>9237000</v>
      </c>
      <c r="F521">
        <v>9466708.0800000001</v>
      </c>
      <c r="G521">
        <v>2</v>
      </c>
    </row>
    <row r="522" spans="1:8" x14ac:dyDescent="0.25">
      <c r="A522">
        <v>117</v>
      </c>
      <c r="B522" t="s">
        <v>63</v>
      </c>
      <c r="C522" t="s">
        <v>357</v>
      </c>
      <c r="D522" t="s">
        <v>468</v>
      </c>
      <c r="E522">
        <v>9273000</v>
      </c>
      <c r="F522">
        <v>9511293.75</v>
      </c>
      <c r="G522">
        <v>1</v>
      </c>
    </row>
    <row r="523" spans="1:8" x14ac:dyDescent="0.25">
      <c r="A523">
        <v>4</v>
      </c>
      <c r="B523" t="s">
        <v>84</v>
      </c>
      <c r="C523" t="s">
        <v>90</v>
      </c>
      <c r="D523" t="s">
        <v>469</v>
      </c>
      <c r="E523">
        <v>9300000</v>
      </c>
      <c r="F523">
        <v>9755000</v>
      </c>
      <c r="G523">
        <v>1</v>
      </c>
    </row>
    <row r="524" spans="1:8" x14ac:dyDescent="0.25">
      <c r="A524">
        <v>93</v>
      </c>
      <c r="B524" t="s">
        <v>84</v>
      </c>
      <c r="C524" t="s">
        <v>90</v>
      </c>
      <c r="D524" t="s">
        <v>469</v>
      </c>
      <c r="E524">
        <v>9300000</v>
      </c>
      <c r="F524">
        <v>9550000</v>
      </c>
      <c r="G524">
        <v>1</v>
      </c>
    </row>
    <row r="525" spans="1:8" x14ac:dyDescent="0.25">
      <c r="A525">
        <v>93</v>
      </c>
      <c r="B525" t="s">
        <v>64</v>
      </c>
      <c r="C525" t="s">
        <v>74</v>
      </c>
      <c r="D525" t="s">
        <v>470</v>
      </c>
      <c r="E525">
        <v>9241000</v>
      </c>
      <c r="F525">
        <v>9650000</v>
      </c>
      <c r="G525">
        <v>1</v>
      </c>
    </row>
    <row r="526" spans="1:8" x14ac:dyDescent="0.25">
      <c r="A526">
        <v>32</v>
      </c>
      <c r="B526" t="s">
        <v>64</v>
      </c>
      <c r="C526" t="s">
        <v>74</v>
      </c>
      <c r="D526" t="s">
        <v>470</v>
      </c>
      <c r="E526">
        <v>19905612.9375</v>
      </c>
      <c r="F526">
        <v>19905612.9375</v>
      </c>
      <c r="H526">
        <v>4</v>
      </c>
    </row>
    <row r="527" spans="1:8" x14ac:dyDescent="0.25">
      <c r="A527">
        <v>116</v>
      </c>
      <c r="B527" t="s">
        <v>64</v>
      </c>
      <c r="C527" t="s">
        <v>64</v>
      </c>
      <c r="D527" t="s">
        <v>64</v>
      </c>
      <c r="E527">
        <v>9208000</v>
      </c>
      <c r="F527">
        <v>11604351.84</v>
      </c>
      <c r="G527">
        <v>1</v>
      </c>
    </row>
    <row r="528" spans="1:8" x14ac:dyDescent="0.25">
      <c r="A528">
        <v>87</v>
      </c>
      <c r="B528" t="s">
        <v>64</v>
      </c>
      <c r="C528" t="s">
        <v>345</v>
      </c>
      <c r="D528" t="s">
        <v>471</v>
      </c>
      <c r="E528">
        <v>24117526.342142899</v>
      </c>
      <c r="F528">
        <v>24205073.155000001</v>
      </c>
      <c r="H528">
        <v>28</v>
      </c>
    </row>
    <row r="529" spans="1:7" x14ac:dyDescent="0.25">
      <c r="A529">
        <v>27</v>
      </c>
      <c r="B529" t="s">
        <v>64</v>
      </c>
      <c r="C529" t="s">
        <v>345</v>
      </c>
      <c r="D529" t="s">
        <v>471</v>
      </c>
      <c r="E529">
        <v>7322000</v>
      </c>
      <c r="F529">
        <v>53453000</v>
      </c>
      <c r="G529">
        <v>2</v>
      </c>
    </row>
    <row r="530" spans="1:7" x14ac:dyDescent="0.25">
      <c r="A530">
        <v>116</v>
      </c>
      <c r="B530" t="s">
        <v>64</v>
      </c>
      <c r="C530" t="s">
        <v>345</v>
      </c>
      <c r="D530" t="s">
        <v>471</v>
      </c>
      <c r="E530">
        <v>9300000</v>
      </c>
      <c r="F530">
        <v>9466708.0800000001</v>
      </c>
      <c r="G530">
        <v>1</v>
      </c>
    </row>
    <row r="531" spans="1:7" x14ac:dyDescent="0.25">
      <c r="A531">
        <v>4</v>
      </c>
      <c r="B531" t="s">
        <v>11</v>
      </c>
      <c r="C531" t="s">
        <v>278</v>
      </c>
      <c r="D531" t="s">
        <v>472</v>
      </c>
      <c r="E531">
        <v>9300000</v>
      </c>
      <c r="F531">
        <v>9600000</v>
      </c>
      <c r="G531">
        <v>4</v>
      </c>
    </row>
    <row r="532" spans="1:7" x14ac:dyDescent="0.25">
      <c r="A532">
        <v>96</v>
      </c>
      <c r="B532" t="s">
        <v>11</v>
      </c>
      <c r="C532" t="s">
        <v>278</v>
      </c>
      <c r="D532" t="s">
        <v>472</v>
      </c>
      <c r="E532">
        <v>9247000</v>
      </c>
      <c r="F532">
        <v>9604558</v>
      </c>
      <c r="G532">
        <v>1</v>
      </c>
    </row>
    <row r="533" spans="1:7" x14ac:dyDescent="0.25">
      <c r="A533">
        <v>105</v>
      </c>
      <c r="B533" t="s">
        <v>11</v>
      </c>
      <c r="C533" t="s">
        <v>278</v>
      </c>
      <c r="D533" t="s">
        <v>472</v>
      </c>
      <c r="E533">
        <v>9300000</v>
      </c>
      <c r="F533">
        <v>9599973.5399999991</v>
      </c>
      <c r="G533">
        <v>2</v>
      </c>
    </row>
    <row r="534" spans="1:7" x14ac:dyDescent="0.25">
      <c r="A534">
        <v>4</v>
      </c>
      <c r="B534" t="s">
        <v>64</v>
      </c>
      <c r="C534" t="s">
        <v>388</v>
      </c>
      <c r="D534" t="s">
        <v>388</v>
      </c>
      <c r="E534">
        <v>9300000</v>
      </c>
      <c r="F534">
        <v>9600000</v>
      </c>
      <c r="G534">
        <v>1</v>
      </c>
    </row>
    <row r="535" spans="1:7" x14ac:dyDescent="0.25">
      <c r="A535">
        <v>87</v>
      </c>
      <c r="B535" t="s">
        <v>64</v>
      </c>
      <c r="C535" t="s">
        <v>388</v>
      </c>
      <c r="D535" t="s">
        <v>388</v>
      </c>
      <c r="E535">
        <v>9260000</v>
      </c>
      <c r="F535">
        <v>9571841.7899999991</v>
      </c>
      <c r="G535">
        <v>1</v>
      </c>
    </row>
    <row r="536" spans="1:7" x14ac:dyDescent="0.25">
      <c r="A536">
        <v>105</v>
      </c>
      <c r="B536" t="s">
        <v>64</v>
      </c>
      <c r="C536" t="s">
        <v>388</v>
      </c>
      <c r="D536" t="s">
        <v>388</v>
      </c>
      <c r="E536">
        <v>11625000</v>
      </c>
      <c r="F536">
        <v>11969380.359999999</v>
      </c>
      <c r="G536">
        <v>2</v>
      </c>
    </row>
    <row r="537" spans="1:7" x14ac:dyDescent="0.25">
      <c r="A537">
        <v>28</v>
      </c>
      <c r="B537" t="s">
        <v>63</v>
      </c>
      <c r="C537" t="s">
        <v>359</v>
      </c>
      <c r="D537" t="s">
        <v>473</v>
      </c>
      <c r="E537">
        <v>9300000</v>
      </c>
      <c r="F537">
        <v>9606025.0299999993</v>
      </c>
      <c r="G537">
        <v>1</v>
      </c>
    </row>
    <row r="538" spans="1:7" x14ac:dyDescent="0.25">
      <c r="A538">
        <v>4</v>
      </c>
      <c r="B538" t="s">
        <v>63</v>
      </c>
      <c r="C538" t="s">
        <v>325</v>
      </c>
      <c r="D538" t="s">
        <v>325</v>
      </c>
      <c r="E538">
        <v>13950000</v>
      </c>
      <c r="F538">
        <v>14250000</v>
      </c>
      <c r="G538">
        <v>1</v>
      </c>
    </row>
    <row r="539" spans="1:7" x14ac:dyDescent="0.25">
      <c r="A539">
        <v>4</v>
      </c>
      <c r="B539" t="s">
        <v>63</v>
      </c>
      <c r="C539" t="s">
        <v>325</v>
      </c>
      <c r="D539" t="s">
        <v>325</v>
      </c>
      <c r="E539">
        <v>9300000</v>
      </c>
      <c r="F539">
        <v>9600000</v>
      </c>
      <c r="G539">
        <v>1</v>
      </c>
    </row>
    <row r="540" spans="1:7" x14ac:dyDescent="0.25">
      <c r="A540">
        <v>28</v>
      </c>
      <c r="B540" t="s">
        <v>63</v>
      </c>
      <c r="C540" t="s">
        <v>325</v>
      </c>
      <c r="D540" t="s">
        <v>325</v>
      </c>
      <c r="E540">
        <v>11625000</v>
      </c>
      <c r="F540">
        <v>11994818.789999999</v>
      </c>
      <c r="G540">
        <v>2</v>
      </c>
    </row>
    <row r="541" spans="1:7" x14ac:dyDescent="0.25">
      <c r="A541">
        <v>28</v>
      </c>
      <c r="B541" t="s">
        <v>63</v>
      </c>
      <c r="C541" t="s">
        <v>360</v>
      </c>
      <c r="D541" t="s">
        <v>360</v>
      </c>
      <c r="E541">
        <v>9300000</v>
      </c>
      <c r="F541">
        <v>9587840</v>
      </c>
      <c r="G541">
        <v>1</v>
      </c>
    </row>
    <row r="542" spans="1:7" x14ac:dyDescent="0.25">
      <c r="A542">
        <v>32</v>
      </c>
      <c r="B542" t="s">
        <v>63</v>
      </c>
      <c r="C542" t="s">
        <v>360</v>
      </c>
      <c r="D542" t="s">
        <v>360</v>
      </c>
      <c r="E542">
        <v>9258000</v>
      </c>
      <c r="F542">
        <v>12268905.973333299</v>
      </c>
      <c r="G542">
        <v>3</v>
      </c>
    </row>
    <row r="543" spans="1:7" x14ac:dyDescent="0.25">
      <c r="A543">
        <v>4</v>
      </c>
      <c r="B543" t="s">
        <v>11</v>
      </c>
      <c r="C543" t="s">
        <v>385</v>
      </c>
      <c r="D543" t="s">
        <v>477</v>
      </c>
      <c r="E543">
        <v>9241000</v>
      </c>
      <c r="F543">
        <v>9600000.2699999996</v>
      </c>
      <c r="G543">
        <v>1</v>
      </c>
    </row>
    <row r="544" spans="1:7" x14ac:dyDescent="0.25">
      <c r="A544">
        <v>93</v>
      </c>
      <c r="B544" t="s">
        <v>11</v>
      </c>
      <c r="C544" t="s">
        <v>385</v>
      </c>
      <c r="D544" t="s">
        <v>477</v>
      </c>
      <c r="E544">
        <v>9260000</v>
      </c>
      <c r="F544">
        <v>16000000</v>
      </c>
      <c r="G544">
        <v>1</v>
      </c>
    </row>
    <row r="545" spans="1:7" x14ac:dyDescent="0.25">
      <c r="A545">
        <v>93</v>
      </c>
      <c r="B545" t="s">
        <v>11</v>
      </c>
      <c r="C545" t="s">
        <v>385</v>
      </c>
      <c r="D545" t="s">
        <v>477</v>
      </c>
      <c r="E545">
        <v>9300000</v>
      </c>
      <c r="F545">
        <v>15700000</v>
      </c>
      <c r="G545">
        <v>1</v>
      </c>
    </row>
    <row r="546" spans="1:7" x14ac:dyDescent="0.25">
      <c r="A546">
        <v>117</v>
      </c>
      <c r="B546" t="s">
        <v>11</v>
      </c>
      <c r="C546" t="s">
        <v>70</v>
      </c>
      <c r="D546" t="s">
        <v>479</v>
      </c>
      <c r="E546">
        <v>8077000</v>
      </c>
      <c r="F546">
        <v>8411293.75</v>
      </c>
      <c r="G546">
        <v>1</v>
      </c>
    </row>
    <row r="547" spans="1:7" x14ac:dyDescent="0.25">
      <c r="A547">
        <v>92</v>
      </c>
      <c r="B547" t="s">
        <v>84</v>
      </c>
      <c r="C547" t="s">
        <v>332</v>
      </c>
      <c r="D547" t="s">
        <v>480</v>
      </c>
      <c r="E547">
        <v>9199250</v>
      </c>
      <c r="F547">
        <v>13751500</v>
      </c>
      <c r="G547">
        <v>4</v>
      </c>
    </row>
    <row r="548" spans="1:7" x14ac:dyDescent="0.25">
      <c r="A548">
        <v>92</v>
      </c>
      <c r="B548" t="s">
        <v>84</v>
      </c>
      <c r="C548" t="s">
        <v>332</v>
      </c>
      <c r="D548" t="s">
        <v>480</v>
      </c>
      <c r="E548">
        <v>13950000</v>
      </c>
      <c r="F548">
        <v>14269000</v>
      </c>
      <c r="G548">
        <v>1</v>
      </c>
    </row>
    <row r="549" spans="1:7" x14ac:dyDescent="0.25">
      <c r="A549">
        <v>108</v>
      </c>
      <c r="B549" t="s">
        <v>84</v>
      </c>
      <c r="C549" t="s">
        <v>332</v>
      </c>
      <c r="D549" t="s">
        <v>480</v>
      </c>
      <c r="E549">
        <v>9300000</v>
      </c>
      <c r="F549">
        <v>9530000</v>
      </c>
      <c r="G549">
        <v>1</v>
      </c>
    </row>
    <row r="550" spans="1:7" x14ac:dyDescent="0.25">
      <c r="A550">
        <v>108</v>
      </c>
      <c r="B550" t="s">
        <v>11</v>
      </c>
      <c r="C550" t="s">
        <v>11</v>
      </c>
      <c r="D550" t="s">
        <v>11</v>
      </c>
      <c r="E550">
        <v>8245000</v>
      </c>
      <c r="F550">
        <v>8624000</v>
      </c>
      <c r="G550">
        <v>1</v>
      </c>
    </row>
    <row r="551" spans="1:7" x14ac:dyDescent="0.25">
      <c r="A551">
        <v>27</v>
      </c>
      <c r="B551" t="s">
        <v>11</v>
      </c>
      <c r="C551" t="s">
        <v>11</v>
      </c>
      <c r="D551" t="s">
        <v>482</v>
      </c>
      <c r="E551">
        <v>9001000</v>
      </c>
      <c r="F551">
        <v>35161000</v>
      </c>
      <c r="G551">
        <v>1</v>
      </c>
    </row>
    <row r="552" spans="1:7" x14ac:dyDescent="0.25">
      <c r="A552">
        <v>93</v>
      </c>
      <c r="B552" t="s">
        <v>63</v>
      </c>
      <c r="C552" t="s">
        <v>344</v>
      </c>
      <c r="D552" t="s">
        <v>344</v>
      </c>
      <c r="E552">
        <v>9180000</v>
      </c>
      <c r="F552">
        <v>9430183.6600000001</v>
      </c>
      <c r="G552">
        <v>1</v>
      </c>
    </row>
    <row r="553" spans="1:7" x14ac:dyDescent="0.25">
      <c r="A553">
        <v>93</v>
      </c>
      <c r="B553" t="s">
        <v>63</v>
      </c>
      <c r="C553" t="s">
        <v>344</v>
      </c>
      <c r="D553" t="s">
        <v>344</v>
      </c>
      <c r="E553">
        <v>9280000</v>
      </c>
      <c r="F553">
        <v>9575000</v>
      </c>
      <c r="G553">
        <v>2</v>
      </c>
    </row>
    <row r="554" spans="1:7" x14ac:dyDescent="0.25">
      <c r="A554">
        <v>27</v>
      </c>
      <c r="B554" t="s">
        <v>63</v>
      </c>
      <c r="C554" t="s">
        <v>344</v>
      </c>
      <c r="D554" t="s">
        <v>344</v>
      </c>
      <c r="E554">
        <v>9043000</v>
      </c>
      <c r="F554">
        <v>34042000</v>
      </c>
      <c r="G554">
        <v>1</v>
      </c>
    </row>
    <row r="555" spans="1:7" x14ac:dyDescent="0.25">
      <c r="A555">
        <v>22</v>
      </c>
      <c r="B555" t="s">
        <v>63</v>
      </c>
      <c r="C555" t="s">
        <v>344</v>
      </c>
      <c r="D555" t="s">
        <v>344</v>
      </c>
      <c r="E555">
        <v>9201000</v>
      </c>
      <c r="F555">
        <v>39701000</v>
      </c>
      <c r="G555">
        <v>1</v>
      </c>
    </row>
    <row r="556" spans="1:7" x14ac:dyDescent="0.25">
      <c r="A556">
        <v>28</v>
      </c>
      <c r="B556" t="s">
        <v>63</v>
      </c>
      <c r="C556" t="s">
        <v>360</v>
      </c>
      <c r="D556" t="s">
        <v>484</v>
      </c>
      <c r="E556">
        <v>9300000</v>
      </c>
      <c r="F556">
        <v>9587840</v>
      </c>
      <c r="G556">
        <v>2</v>
      </c>
    </row>
    <row r="557" spans="1:7" x14ac:dyDescent="0.25">
      <c r="A557">
        <v>93</v>
      </c>
      <c r="B557" t="s">
        <v>63</v>
      </c>
      <c r="C557" t="s">
        <v>360</v>
      </c>
      <c r="D557" t="s">
        <v>484</v>
      </c>
      <c r="E557">
        <v>9300000</v>
      </c>
      <c r="F557">
        <v>9600000</v>
      </c>
      <c r="G557">
        <v>1</v>
      </c>
    </row>
    <row r="558" spans="1:7" x14ac:dyDescent="0.25">
      <c r="A558">
        <v>32</v>
      </c>
      <c r="B558" t="s">
        <v>84</v>
      </c>
      <c r="C558" t="s">
        <v>341</v>
      </c>
      <c r="D558" t="s">
        <v>485</v>
      </c>
      <c r="E558">
        <v>8917000</v>
      </c>
      <c r="F558">
        <v>13855536.4</v>
      </c>
      <c r="G558">
        <v>1</v>
      </c>
    </row>
    <row r="559" spans="1:7" x14ac:dyDescent="0.25">
      <c r="A559">
        <v>32</v>
      </c>
      <c r="B559" t="s">
        <v>63</v>
      </c>
      <c r="C559" t="s">
        <v>360</v>
      </c>
      <c r="D559" t="s">
        <v>486</v>
      </c>
      <c r="E559">
        <v>9221000</v>
      </c>
      <c r="F559">
        <v>12100780.529999999</v>
      </c>
      <c r="G559">
        <v>1</v>
      </c>
    </row>
    <row r="560" spans="1:7" x14ac:dyDescent="0.25">
      <c r="A560">
        <v>93</v>
      </c>
      <c r="B560" t="s">
        <v>84</v>
      </c>
      <c r="C560" t="s">
        <v>487</v>
      </c>
      <c r="D560" t="s">
        <v>488</v>
      </c>
      <c r="E560">
        <v>8245000</v>
      </c>
      <c r="F560">
        <v>39800000</v>
      </c>
      <c r="G560">
        <v>1</v>
      </c>
    </row>
    <row r="561" spans="1:8" x14ac:dyDescent="0.25">
      <c r="A561">
        <v>93</v>
      </c>
      <c r="B561" t="s">
        <v>11</v>
      </c>
      <c r="C561" t="s">
        <v>334</v>
      </c>
      <c r="D561" t="s">
        <v>489</v>
      </c>
      <c r="E561">
        <v>9208000</v>
      </c>
      <c r="F561">
        <v>30704860.260000002</v>
      </c>
      <c r="G561">
        <v>1</v>
      </c>
    </row>
    <row r="562" spans="1:8" x14ac:dyDescent="0.25">
      <c r="A562">
        <v>22</v>
      </c>
      <c r="B562" t="s">
        <v>11</v>
      </c>
      <c r="C562" t="s">
        <v>334</v>
      </c>
      <c r="D562" t="s">
        <v>489</v>
      </c>
      <c r="E562">
        <v>8287000</v>
      </c>
      <c r="F562">
        <v>46287000</v>
      </c>
      <c r="G562">
        <v>1</v>
      </c>
    </row>
    <row r="563" spans="1:8" x14ac:dyDescent="0.25">
      <c r="A563">
        <v>93</v>
      </c>
      <c r="B563" t="s">
        <v>64</v>
      </c>
      <c r="C563" t="s">
        <v>64</v>
      </c>
      <c r="D563" t="s">
        <v>490</v>
      </c>
      <c r="E563">
        <v>9201000</v>
      </c>
      <c r="F563">
        <v>16550000</v>
      </c>
      <c r="G563">
        <v>1</v>
      </c>
    </row>
    <row r="564" spans="1:8" x14ac:dyDescent="0.25">
      <c r="A564">
        <v>101</v>
      </c>
      <c r="B564" t="s">
        <v>64</v>
      </c>
      <c r="C564" t="s">
        <v>64</v>
      </c>
      <c r="D564" t="s">
        <v>490</v>
      </c>
      <c r="E564">
        <v>9300000</v>
      </c>
      <c r="F564">
        <v>9557000</v>
      </c>
      <c r="G564">
        <v>1</v>
      </c>
    </row>
    <row r="565" spans="1:8" x14ac:dyDescent="0.25">
      <c r="A565">
        <v>96</v>
      </c>
      <c r="B565" t="s">
        <v>64</v>
      </c>
      <c r="C565" t="s">
        <v>64</v>
      </c>
      <c r="D565" t="s">
        <v>490</v>
      </c>
      <c r="E565">
        <v>9300000</v>
      </c>
      <c r="F565">
        <v>9604557.5099999998</v>
      </c>
      <c r="G565">
        <v>1</v>
      </c>
    </row>
    <row r="566" spans="1:8" x14ac:dyDescent="0.25">
      <c r="A566">
        <v>93</v>
      </c>
      <c r="B566" t="s">
        <v>84</v>
      </c>
      <c r="C566" t="s">
        <v>481</v>
      </c>
      <c r="D566" t="s">
        <v>491</v>
      </c>
      <c r="E566">
        <v>9300000</v>
      </c>
      <c r="F566">
        <v>9564501.3200000003</v>
      </c>
      <c r="G566">
        <v>1</v>
      </c>
    </row>
    <row r="567" spans="1:8" x14ac:dyDescent="0.25">
      <c r="A567">
        <v>92</v>
      </c>
      <c r="B567" t="s">
        <v>84</v>
      </c>
      <c r="C567" t="s">
        <v>481</v>
      </c>
      <c r="D567" t="s">
        <v>491</v>
      </c>
      <c r="E567">
        <v>9300000</v>
      </c>
      <c r="F567">
        <v>9523000</v>
      </c>
      <c r="G567">
        <v>1</v>
      </c>
    </row>
    <row r="568" spans="1:8" x14ac:dyDescent="0.25">
      <c r="A568">
        <v>116</v>
      </c>
      <c r="B568" t="s">
        <v>63</v>
      </c>
      <c r="C568" t="s">
        <v>344</v>
      </c>
      <c r="D568" t="s">
        <v>493</v>
      </c>
      <c r="E568">
        <v>9300000</v>
      </c>
      <c r="F568">
        <v>9466708.0800000001</v>
      </c>
      <c r="G568">
        <v>1</v>
      </c>
    </row>
    <row r="569" spans="1:8" x14ac:dyDescent="0.25">
      <c r="A569">
        <v>27</v>
      </c>
      <c r="B569" t="s">
        <v>84</v>
      </c>
      <c r="C569" t="s">
        <v>84</v>
      </c>
      <c r="D569" t="s">
        <v>494</v>
      </c>
      <c r="E569">
        <v>7867000</v>
      </c>
      <c r="F569">
        <v>43883000</v>
      </c>
      <c r="G569">
        <v>1</v>
      </c>
    </row>
    <row r="570" spans="1:8" x14ac:dyDescent="0.25">
      <c r="A570">
        <v>4</v>
      </c>
      <c r="B570" t="s">
        <v>86</v>
      </c>
      <c r="C570" t="s">
        <v>271</v>
      </c>
      <c r="D570" t="s">
        <v>496</v>
      </c>
      <c r="E570">
        <v>9280000</v>
      </c>
      <c r="F570">
        <v>9842000</v>
      </c>
      <c r="G570">
        <v>1</v>
      </c>
    </row>
    <row r="571" spans="1:8" x14ac:dyDescent="0.25">
      <c r="A571">
        <v>105</v>
      </c>
      <c r="B571" t="s">
        <v>64</v>
      </c>
      <c r="C571" t="s">
        <v>62</v>
      </c>
      <c r="D571" t="s">
        <v>498</v>
      </c>
      <c r="E571">
        <v>9297666.6666666698</v>
      </c>
      <c r="F571">
        <v>9599973.5399999991</v>
      </c>
      <c r="G571">
        <v>3</v>
      </c>
    </row>
    <row r="572" spans="1:8" x14ac:dyDescent="0.25">
      <c r="A572">
        <v>105</v>
      </c>
      <c r="B572" t="s">
        <v>64</v>
      </c>
      <c r="C572" t="s">
        <v>62</v>
      </c>
      <c r="D572" t="s">
        <v>498</v>
      </c>
      <c r="E572">
        <v>14338787.18</v>
      </c>
      <c r="F572">
        <v>14338787.18</v>
      </c>
      <c r="H572">
        <v>1</v>
      </c>
    </row>
    <row r="573" spans="1:8" x14ac:dyDescent="0.25">
      <c r="A573">
        <v>87</v>
      </c>
      <c r="B573" t="s">
        <v>63</v>
      </c>
      <c r="C573" t="s">
        <v>73</v>
      </c>
      <c r="D573" t="s">
        <v>500</v>
      </c>
      <c r="E573">
        <v>9188000</v>
      </c>
      <c r="F573">
        <v>9606024.2899999991</v>
      </c>
      <c r="G573">
        <v>1</v>
      </c>
    </row>
    <row r="574" spans="1:8" x14ac:dyDescent="0.25">
      <c r="A574">
        <v>93</v>
      </c>
      <c r="B574" t="s">
        <v>63</v>
      </c>
      <c r="C574" t="s">
        <v>73</v>
      </c>
      <c r="D574" t="s">
        <v>500</v>
      </c>
      <c r="E574">
        <v>9267000</v>
      </c>
      <c r="F574">
        <v>20402000</v>
      </c>
      <c r="G574">
        <v>1</v>
      </c>
    </row>
    <row r="575" spans="1:8" x14ac:dyDescent="0.25">
      <c r="A575">
        <v>87</v>
      </c>
      <c r="B575" t="s">
        <v>12</v>
      </c>
      <c r="C575" t="s">
        <v>72</v>
      </c>
      <c r="D575" t="s">
        <v>501</v>
      </c>
      <c r="E575">
        <v>19727149.218571398</v>
      </c>
      <c r="F575">
        <v>19727149.218571398</v>
      </c>
      <c r="H575">
        <v>7</v>
      </c>
    </row>
    <row r="576" spans="1:8" x14ac:dyDescent="0.25">
      <c r="A576">
        <v>32</v>
      </c>
      <c r="B576" t="s">
        <v>63</v>
      </c>
      <c r="C576" t="s">
        <v>360</v>
      </c>
      <c r="D576" t="s">
        <v>502</v>
      </c>
      <c r="E576">
        <v>8576000</v>
      </c>
      <c r="F576">
        <v>12875247.185000001</v>
      </c>
      <c r="G576">
        <v>2</v>
      </c>
    </row>
    <row r="577" spans="1:8" x14ac:dyDescent="0.25">
      <c r="A577">
        <v>93</v>
      </c>
      <c r="B577" t="s">
        <v>11</v>
      </c>
      <c r="C577" t="s">
        <v>347</v>
      </c>
      <c r="D577" t="s">
        <v>503</v>
      </c>
      <c r="E577">
        <v>6734000</v>
      </c>
      <c r="F577">
        <v>19558418.260000002</v>
      </c>
      <c r="G577">
        <v>1</v>
      </c>
    </row>
    <row r="578" spans="1:8" x14ac:dyDescent="0.25">
      <c r="A578">
        <v>4</v>
      </c>
      <c r="B578" t="s">
        <v>84</v>
      </c>
      <c r="C578" t="s">
        <v>346</v>
      </c>
      <c r="D578" t="s">
        <v>509</v>
      </c>
      <c r="E578">
        <v>9300000</v>
      </c>
      <c r="F578">
        <v>9600000</v>
      </c>
      <c r="G578">
        <v>1</v>
      </c>
    </row>
    <row r="579" spans="1:8" x14ac:dyDescent="0.25">
      <c r="A579">
        <v>4</v>
      </c>
      <c r="B579" t="s">
        <v>84</v>
      </c>
      <c r="C579" t="s">
        <v>511</v>
      </c>
      <c r="D579" t="s">
        <v>512</v>
      </c>
      <c r="E579">
        <v>9300000</v>
      </c>
      <c r="F579">
        <v>9600000</v>
      </c>
      <c r="G579">
        <v>1</v>
      </c>
    </row>
    <row r="580" spans="1:8" x14ac:dyDescent="0.25">
      <c r="A580">
        <v>93</v>
      </c>
      <c r="B580" t="s">
        <v>84</v>
      </c>
      <c r="C580" t="s">
        <v>511</v>
      </c>
      <c r="D580" t="s">
        <v>512</v>
      </c>
      <c r="E580">
        <v>28938020.75</v>
      </c>
      <c r="F580">
        <v>28938020.75</v>
      </c>
      <c r="H580">
        <v>1</v>
      </c>
    </row>
    <row r="581" spans="1:8" x14ac:dyDescent="0.25">
      <c r="A581">
        <v>32</v>
      </c>
      <c r="B581" t="s">
        <v>84</v>
      </c>
      <c r="C581" t="s">
        <v>339</v>
      </c>
      <c r="D581" t="s">
        <v>514</v>
      </c>
      <c r="E581">
        <v>9194666.6666666698</v>
      </c>
      <c r="F581">
        <v>15863397.0133333</v>
      </c>
      <c r="G581">
        <v>3</v>
      </c>
    </row>
    <row r="582" spans="1:8" x14ac:dyDescent="0.25">
      <c r="A582">
        <v>4</v>
      </c>
      <c r="B582" t="s">
        <v>11</v>
      </c>
      <c r="C582" t="s">
        <v>358</v>
      </c>
      <c r="D582" t="s">
        <v>358</v>
      </c>
      <c r="E582">
        <v>8623000</v>
      </c>
      <c r="F582">
        <v>9600000</v>
      </c>
      <c r="G582">
        <v>1</v>
      </c>
    </row>
    <row r="583" spans="1:8" x14ac:dyDescent="0.25">
      <c r="A583">
        <v>93</v>
      </c>
      <c r="B583" t="s">
        <v>11</v>
      </c>
      <c r="C583" t="s">
        <v>358</v>
      </c>
      <c r="D583" t="s">
        <v>358</v>
      </c>
      <c r="E583">
        <v>9184666.6666666698</v>
      </c>
      <c r="F583">
        <v>9501749.9199999999</v>
      </c>
      <c r="G583">
        <v>3</v>
      </c>
    </row>
    <row r="584" spans="1:8" x14ac:dyDescent="0.25">
      <c r="A584">
        <v>4</v>
      </c>
      <c r="B584" t="s">
        <v>11</v>
      </c>
      <c r="C584" t="s">
        <v>71</v>
      </c>
      <c r="D584" t="s">
        <v>515</v>
      </c>
      <c r="E584">
        <v>9280000</v>
      </c>
      <c r="F584">
        <v>9600000</v>
      </c>
      <c r="G584">
        <v>1</v>
      </c>
    </row>
    <row r="585" spans="1:8" x14ac:dyDescent="0.25">
      <c r="A585">
        <v>4</v>
      </c>
      <c r="B585" t="s">
        <v>11</v>
      </c>
      <c r="C585" t="s">
        <v>71</v>
      </c>
      <c r="D585" t="s">
        <v>515</v>
      </c>
      <c r="E585">
        <v>9228333.3333333302</v>
      </c>
      <c r="F585">
        <v>9600000</v>
      </c>
      <c r="G585">
        <v>3</v>
      </c>
    </row>
    <row r="586" spans="1:8" x14ac:dyDescent="0.25">
      <c r="A586">
        <v>28</v>
      </c>
      <c r="B586" t="s">
        <v>11</v>
      </c>
      <c r="C586" t="s">
        <v>71</v>
      </c>
      <c r="D586" t="s">
        <v>515</v>
      </c>
      <c r="E586">
        <v>9300000</v>
      </c>
      <c r="F586">
        <v>9587840</v>
      </c>
      <c r="G586">
        <v>1</v>
      </c>
    </row>
    <row r="587" spans="1:8" x14ac:dyDescent="0.25">
      <c r="A587">
        <v>93</v>
      </c>
      <c r="B587" t="s">
        <v>11</v>
      </c>
      <c r="C587" t="s">
        <v>71</v>
      </c>
      <c r="D587" t="s">
        <v>515</v>
      </c>
      <c r="E587">
        <v>6975000</v>
      </c>
      <c r="F587">
        <v>9931301.7599999998</v>
      </c>
      <c r="G587">
        <v>2</v>
      </c>
    </row>
    <row r="588" spans="1:8" x14ac:dyDescent="0.25">
      <c r="A588">
        <v>105</v>
      </c>
      <c r="B588" t="s">
        <v>11</v>
      </c>
      <c r="C588" t="s">
        <v>71</v>
      </c>
      <c r="D588" t="s">
        <v>515</v>
      </c>
      <c r="E588">
        <v>9300000</v>
      </c>
      <c r="F588">
        <v>9599973.5399999991</v>
      </c>
      <c r="G588">
        <v>1</v>
      </c>
    </row>
    <row r="589" spans="1:8" x14ac:dyDescent="0.25">
      <c r="A589">
        <v>22</v>
      </c>
      <c r="B589" t="s">
        <v>12</v>
      </c>
      <c r="C589" t="s">
        <v>238</v>
      </c>
      <c r="D589" t="s">
        <v>516</v>
      </c>
      <c r="E589">
        <v>8917000</v>
      </c>
      <c r="F589">
        <v>23519564.460000001</v>
      </c>
      <c r="G589">
        <v>1</v>
      </c>
    </row>
    <row r="590" spans="1:8" x14ac:dyDescent="0.25">
      <c r="A590">
        <v>93</v>
      </c>
      <c r="B590" t="s">
        <v>12</v>
      </c>
      <c r="C590" t="s">
        <v>72</v>
      </c>
      <c r="D590" t="s">
        <v>517</v>
      </c>
      <c r="E590">
        <v>9267000</v>
      </c>
      <c r="F590">
        <v>9500004.6300000008</v>
      </c>
      <c r="G590">
        <v>1</v>
      </c>
    </row>
    <row r="591" spans="1:8" x14ac:dyDescent="0.25">
      <c r="A591">
        <v>93</v>
      </c>
      <c r="B591" t="s">
        <v>12</v>
      </c>
      <c r="C591" t="s">
        <v>72</v>
      </c>
      <c r="D591" t="s">
        <v>517</v>
      </c>
      <c r="E591">
        <v>9280000</v>
      </c>
      <c r="F591">
        <v>9650003.5099999998</v>
      </c>
      <c r="G591">
        <v>1</v>
      </c>
    </row>
    <row r="592" spans="1:8" x14ac:dyDescent="0.25">
      <c r="A592">
        <v>4</v>
      </c>
      <c r="B592" t="s">
        <v>13</v>
      </c>
      <c r="C592" t="s">
        <v>87</v>
      </c>
      <c r="D592" t="s">
        <v>519</v>
      </c>
      <c r="E592">
        <v>9300000</v>
      </c>
      <c r="F592">
        <v>9600000</v>
      </c>
      <c r="G592">
        <v>2</v>
      </c>
    </row>
    <row r="593" spans="1:8" x14ac:dyDescent="0.25">
      <c r="A593">
        <v>28</v>
      </c>
      <c r="B593" t="s">
        <v>13</v>
      </c>
      <c r="C593" t="s">
        <v>87</v>
      </c>
      <c r="D593" t="s">
        <v>519</v>
      </c>
      <c r="E593">
        <v>8959000</v>
      </c>
      <c r="F593">
        <v>9567989.2300000004</v>
      </c>
      <c r="G593">
        <v>1</v>
      </c>
    </row>
    <row r="594" spans="1:8" x14ac:dyDescent="0.25">
      <c r="A594">
        <v>93</v>
      </c>
      <c r="B594" t="s">
        <v>13</v>
      </c>
      <c r="C594" t="s">
        <v>87</v>
      </c>
      <c r="D594" t="s">
        <v>519</v>
      </c>
      <c r="E594">
        <v>9169000</v>
      </c>
      <c r="F594">
        <v>9650000</v>
      </c>
      <c r="G594">
        <v>1</v>
      </c>
    </row>
    <row r="595" spans="1:8" x14ac:dyDescent="0.25">
      <c r="A595">
        <v>22</v>
      </c>
      <c r="B595" t="s">
        <v>13</v>
      </c>
      <c r="C595" t="s">
        <v>87</v>
      </c>
      <c r="D595" t="s">
        <v>519</v>
      </c>
      <c r="E595">
        <v>8833000</v>
      </c>
      <c r="F595">
        <v>16833919.890000001</v>
      </c>
      <c r="G595">
        <v>1</v>
      </c>
    </row>
    <row r="596" spans="1:8" x14ac:dyDescent="0.25">
      <c r="A596">
        <v>96</v>
      </c>
      <c r="B596" t="s">
        <v>13</v>
      </c>
      <c r="C596" t="s">
        <v>87</v>
      </c>
      <c r="D596" t="s">
        <v>519</v>
      </c>
      <c r="E596">
        <v>9108500</v>
      </c>
      <c r="F596">
        <v>9602394.0099999998</v>
      </c>
      <c r="G596">
        <v>2</v>
      </c>
    </row>
    <row r="597" spans="1:8" x14ac:dyDescent="0.25">
      <c r="A597">
        <v>93</v>
      </c>
      <c r="B597" t="s">
        <v>63</v>
      </c>
      <c r="C597" t="s">
        <v>73</v>
      </c>
      <c r="D597" t="s">
        <v>520</v>
      </c>
      <c r="E597">
        <v>13484000</v>
      </c>
      <c r="F597">
        <v>14200000</v>
      </c>
      <c r="G597">
        <v>1</v>
      </c>
    </row>
    <row r="598" spans="1:8" x14ac:dyDescent="0.25">
      <c r="A598">
        <v>4</v>
      </c>
      <c r="B598" t="s">
        <v>63</v>
      </c>
      <c r="C598" t="s">
        <v>325</v>
      </c>
      <c r="D598" t="s">
        <v>521</v>
      </c>
      <c r="E598">
        <v>9300000</v>
      </c>
      <c r="F598">
        <v>9600000</v>
      </c>
      <c r="G598">
        <v>1</v>
      </c>
    </row>
    <row r="599" spans="1:8" x14ac:dyDescent="0.25">
      <c r="A599">
        <v>4</v>
      </c>
      <c r="B599" t="s">
        <v>63</v>
      </c>
      <c r="C599" t="s">
        <v>325</v>
      </c>
      <c r="D599" t="s">
        <v>521</v>
      </c>
      <c r="E599">
        <v>9300000</v>
      </c>
      <c r="F599">
        <v>9600000</v>
      </c>
      <c r="G599">
        <v>1</v>
      </c>
    </row>
    <row r="600" spans="1:8" x14ac:dyDescent="0.25">
      <c r="A600">
        <v>105</v>
      </c>
      <c r="B600" t="s">
        <v>63</v>
      </c>
      <c r="C600" t="s">
        <v>325</v>
      </c>
      <c r="D600" t="s">
        <v>521</v>
      </c>
      <c r="E600">
        <v>9214000</v>
      </c>
      <c r="F600">
        <v>9599001.7400000002</v>
      </c>
      <c r="G600">
        <v>1</v>
      </c>
    </row>
    <row r="601" spans="1:8" x14ac:dyDescent="0.25">
      <c r="A601">
        <v>4</v>
      </c>
      <c r="B601" t="s">
        <v>64</v>
      </c>
      <c r="C601" t="s">
        <v>80</v>
      </c>
      <c r="D601" t="s">
        <v>522</v>
      </c>
      <c r="E601">
        <v>9300000</v>
      </c>
      <c r="F601">
        <v>9600000</v>
      </c>
      <c r="G601">
        <v>2</v>
      </c>
    </row>
    <row r="602" spans="1:8" x14ac:dyDescent="0.25">
      <c r="A602">
        <v>87</v>
      </c>
      <c r="B602" t="s">
        <v>64</v>
      </c>
      <c r="C602" t="s">
        <v>80</v>
      </c>
      <c r="D602" t="s">
        <v>522</v>
      </c>
      <c r="E602">
        <v>9300000</v>
      </c>
      <c r="F602">
        <v>9410581.6699999999</v>
      </c>
      <c r="G602">
        <v>1</v>
      </c>
    </row>
    <row r="603" spans="1:8" x14ac:dyDescent="0.25">
      <c r="A603">
        <v>93</v>
      </c>
      <c r="B603" t="s">
        <v>64</v>
      </c>
      <c r="C603" t="s">
        <v>80</v>
      </c>
      <c r="D603" t="s">
        <v>522</v>
      </c>
      <c r="E603">
        <v>9300000</v>
      </c>
      <c r="F603">
        <v>9650000</v>
      </c>
      <c r="G603">
        <v>1</v>
      </c>
    </row>
    <row r="604" spans="1:8" x14ac:dyDescent="0.25">
      <c r="A604">
        <v>32</v>
      </c>
      <c r="B604" t="s">
        <v>64</v>
      </c>
      <c r="C604" t="s">
        <v>80</v>
      </c>
      <c r="D604" t="s">
        <v>522</v>
      </c>
      <c r="E604">
        <v>20199661.267499998</v>
      </c>
      <c r="F604">
        <v>20199661.267499998</v>
      </c>
      <c r="H604">
        <v>4</v>
      </c>
    </row>
    <row r="605" spans="1:8" x14ac:dyDescent="0.25">
      <c r="A605">
        <v>4</v>
      </c>
      <c r="B605" t="s">
        <v>64</v>
      </c>
      <c r="C605" t="s">
        <v>328</v>
      </c>
      <c r="D605" t="s">
        <v>523</v>
      </c>
      <c r="E605">
        <v>9300000</v>
      </c>
      <c r="F605">
        <v>9500000</v>
      </c>
      <c r="G605">
        <v>1</v>
      </c>
    </row>
    <row r="606" spans="1:8" x14ac:dyDescent="0.25">
      <c r="A606">
        <v>4</v>
      </c>
      <c r="B606" t="s">
        <v>64</v>
      </c>
      <c r="C606" t="s">
        <v>328</v>
      </c>
      <c r="D606" t="s">
        <v>523</v>
      </c>
      <c r="E606">
        <v>9136333.3333333302</v>
      </c>
      <c r="F606">
        <v>9608333.3333333302</v>
      </c>
      <c r="G606">
        <v>6</v>
      </c>
    </row>
    <row r="607" spans="1:8" x14ac:dyDescent="0.25">
      <c r="A607">
        <v>96</v>
      </c>
      <c r="B607" t="s">
        <v>64</v>
      </c>
      <c r="C607" t="s">
        <v>328</v>
      </c>
      <c r="D607" t="s">
        <v>523</v>
      </c>
      <c r="E607">
        <v>9300000</v>
      </c>
      <c r="F607">
        <v>9604557.5099999998</v>
      </c>
      <c r="G607">
        <v>1</v>
      </c>
    </row>
    <row r="608" spans="1:8" x14ac:dyDescent="0.25">
      <c r="A608">
        <v>105</v>
      </c>
      <c r="B608" t="s">
        <v>64</v>
      </c>
      <c r="C608" t="s">
        <v>328</v>
      </c>
      <c r="D608" t="s">
        <v>523</v>
      </c>
      <c r="E608">
        <v>13950000</v>
      </c>
      <c r="F608">
        <v>14391414.68</v>
      </c>
      <c r="G608">
        <v>1</v>
      </c>
    </row>
    <row r="609" spans="1:8" x14ac:dyDescent="0.25">
      <c r="A609">
        <v>105</v>
      </c>
      <c r="B609" t="s">
        <v>64</v>
      </c>
      <c r="C609" t="s">
        <v>328</v>
      </c>
      <c r="D609" t="s">
        <v>523</v>
      </c>
      <c r="E609">
        <v>11625000</v>
      </c>
      <c r="F609">
        <v>11995694.109999999</v>
      </c>
      <c r="G609">
        <v>2</v>
      </c>
    </row>
    <row r="610" spans="1:8" x14ac:dyDescent="0.25">
      <c r="A610">
        <v>4</v>
      </c>
      <c r="B610" t="s">
        <v>86</v>
      </c>
      <c r="C610" t="s">
        <v>353</v>
      </c>
      <c r="D610" t="s">
        <v>525</v>
      </c>
      <c r="E610">
        <v>7750000</v>
      </c>
      <c r="F610">
        <v>11083333.336666699</v>
      </c>
      <c r="G610">
        <v>3</v>
      </c>
    </row>
    <row r="611" spans="1:8" x14ac:dyDescent="0.25">
      <c r="A611">
        <v>93</v>
      </c>
      <c r="B611" t="s">
        <v>86</v>
      </c>
      <c r="C611" t="s">
        <v>353</v>
      </c>
      <c r="D611" t="s">
        <v>525</v>
      </c>
      <c r="E611">
        <v>8749000</v>
      </c>
      <c r="F611">
        <v>9650000</v>
      </c>
      <c r="G611">
        <v>1</v>
      </c>
    </row>
    <row r="612" spans="1:8" x14ac:dyDescent="0.25">
      <c r="A612">
        <v>4</v>
      </c>
      <c r="B612" t="s">
        <v>86</v>
      </c>
      <c r="C612" t="s">
        <v>353</v>
      </c>
      <c r="D612" t="s">
        <v>526</v>
      </c>
      <c r="E612">
        <v>9260000</v>
      </c>
      <c r="F612">
        <v>9600000</v>
      </c>
      <c r="G612">
        <v>1</v>
      </c>
    </row>
    <row r="613" spans="1:8" x14ac:dyDescent="0.25">
      <c r="A613">
        <v>4</v>
      </c>
      <c r="B613" t="s">
        <v>86</v>
      </c>
      <c r="C613" t="s">
        <v>353</v>
      </c>
      <c r="D613" t="s">
        <v>527</v>
      </c>
      <c r="E613">
        <v>9280000</v>
      </c>
      <c r="F613">
        <v>9600000</v>
      </c>
      <c r="G613">
        <v>1</v>
      </c>
    </row>
    <row r="614" spans="1:8" x14ac:dyDescent="0.25">
      <c r="A614">
        <v>87</v>
      </c>
      <c r="B614" t="s">
        <v>84</v>
      </c>
      <c r="C614" t="s">
        <v>346</v>
      </c>
      <c r="D614" t="s">
        <v>529</v>
      </c>
      <c r="E614">
        <v>9300000</v>
      </c>
      <c r="F614">
        <v>9612843.9600000009</v>
      </c>
      <c r="G614">
        <v>1</v>
      </c>
    </row>
    <row r="615" spans="1:8" x14ac:dyDescent="0.25">
      <c r="A615">
        <v>4</v>
      </c>
      <c r="B615" t="s">
        <v>84</v>
      </c>
      <c r="C615" t="s">
        <v>77</v>
      </c>
      <c r="D615" t="s">
        <v>530</v>
      </c>
      <c r="E615">
        <v>8581000</v>
      </c>
      <c r="F615">
        <v>9600000</v>
      </c>
      <c r="G615">
        <v>1</v>
      </c>
    </row>
    <row r="616" spans="1:8" x14ac:dyDescent="0.25">
      <c r="A616">
        <v>93</v>
      </c>
      <c r="B616" t="s">
        <v>84</v>
      </c>
      <c r="C616" t="s">
        <v>77</v>
      </c>
      <c r="D616" t="s">
        <v>530</v>
      </c>
      <c r="E616">
        <v>9175000</v>
      </c>
      <c r="F616">
        <v>31200000</v>
      </c>
      <c r="G616">
        <v>1</v>
      </c>
    </row>
    <row r="617" spans="1:8" x14ac:dyDescent="0.25">
      <c r="A617">
        <v>93</v>
      </c>
      <c r="B617" t="s">
        <v>84</v>
      </c>
      <c r="C617" t="s">
        <v>77</v>
      </c>
      <c r="D617" t="s">
        <v>530</v>
      </c>
      <c r="E617">
        <v>30375780</v>
      </c>
      <c r="F617">
        <v>30425780</v>
      </c>
      <c r="H617">
        <v>1</v>
      </c>
    </row>
    <row r="618" spans="1:8" x14ac:dyDescent="0.25">
      <c r="A618">
        <v>117</v>
      </c>
      <c r="B618" t="s">
        <v>84</v>
      </c>
      <c r="C618" t="s">
        <v>77</v>
      </c>
      <c r="D618" t="s">
        <v>530</v>
      </c>
      <c r="E618">
        <v>9254000</v>
      </c>
      <c r="F618">
        <v>9511293.75</v>
      </c>
      <c r="G618">
        <v>1</v>
      </c>
    </row>
    <row r="619" spans="1:8" x14ac:dyDescent="0.25">
      <c r="A619">
        <v>32</v>
      </c>
      <c r="B619" t="s">
        <v>11</v>
      </c>
      <c r="C619" t="s">
        <v>85</v>
      </c>
      <c r="D619" t="s">
        <v>532</v>
      </c>
      <c r="E619">
        <v>8077000</v>
      </c>
      <c r="F619">
        <v>32573130.93</v>
      </c>
      <c r="G619">
        <v>1</v>
      </c>
    </row>
    <row r="620" spans="1:8" x14ac:dyDescent="0.25">
      <c r="A620">
        <v>27</v>
      </c>
      <c r="B620" t="s">
        <v>84</v>
      </c>
      <c r="C620" t="s">
        <v>300</v>
      </c>
      <c r="D620" t="s">
        <v>532</v>
      </c>
      <c r="E620">
        <v>0</v>
      </c>
      <c r="F620">
        <v>2</v>
      </c>
      <c r="G620">
        <v>1</v>
      </c>
    </row>
    <row r="621" spans="1:8" x14ac:dyDescent="0.25">
      <c r="A621">
        <v>27</v>
      </c>
      <c r="B621" t="s">
        <v>84</v>
      </c>
      <c r="C621" t="s">
        <v>300</v>
      </c>
      <c r="D621" t="s">
        <v>532</v>
      </c>
      <c r="E621">
        <v>17239580.210000001</v>
      </c>
      <c r="F621">
        <v>17239580.210000001</v>
      </c>
      <c r="H621">
        <v>1</v>
      </c>
    </row>
    <row r="622" spans="1:8" x14ac:dyDescent="0.25">
      <c r="A622">
        <v>93</v>
      </c>
      <c r="B622" t="s">
        <v>12</v>
      </c>
      <c r="C622" t="s">
        <v>12</v>
      </c>
      <c r="D622" t="s">
        <v>534</v>
      </c>
      <c r="E622">
        <v>9300000</v>
      </c>
      <c r="F622">
        <v>9550000</v>
      </c>
      <c r="G622">
        <v>1</v>
      </c>
    </row>
    <row r="623" spans="1:8" x14ac:dyDescent="0.25">
      <c r="A623">
        <v>93</v>
      </c>
      <c r="B623" t="s">
        <v>63</v>
      </c>
      <c r="C623" t="s">
        <v>294</v>
      </c>
      <c r="D623" t="s">
        <v>538</v>
      </c>
      <c r="E623">
        <v>9214000</v>
      </c>
      <c r="F623">
        <v>11914000</v>
      </c>
      <c r="G623">
        <v>1</v>
      </c>
    </row>
    <row r="624" spans="1:8" x14ac:dyDescent="0.25">
      <c r="A624">
        <v>93</v>
      </c>
      <c r="B624" t="s">
        <v>63</v>
      </c>
      <c r="C624" t="s">
        <v>294</v>
      </c>
      <c r="D624" t="s">
        <v>538</v>
      </c>
      <c r="E624">
        <v>8812000</v>
      </c>
      <c r="F624">
        <v>9683333.3333333302</v>
      </c>
      <c r="G624">
        <v>3</v>
      </c>
    </row>
    <row r="625" spans="1:8" x14ac:dyDescent="0.25">
      <c r="A625">
        <v>116</v>
      </c>
      <c r="B625" t="s">
        <v>84</v>
      </c>
      <c r="C625" t="s">
        <v>539</v>
      </c>
      <c r="D625" t="s">
        <v>540</v>
      </c>
      <c r="E625">
        <v>9188000</v>
      </c>
      <c r="F625">
        <v>9466708.0800000001</v>
      </c>
      <c r="G625">
        <v>1</v>
      </c>
    </row>
    <row r="626" spans="1:8" x14ac:dyDescent="0.25">
      <c r="A626">
        <v>28</v>
      </c>
      <c r="B626" t="s">
        <v>11</v>
      </c>
      <c r="C626" t="s">
        <v>541</v>
      </c>
      <c r="D626" t="s">
        <v>543</v>
      </c>
      <c r="E626">
        <v>11625000</v>
      </c>
      <c r="F626">
        <v>12086696.994999999</v>
      </c>
      <c r="G626">
        <v>2</v>
      </c>
    </row>
    <row r="627" spans="1:8" x14ac:dyDescent="0.25">
      <c r="A627">
        <v>87</v>
      </c>
      <c r="B627" t="s">
        <v>11</v>
      </c>
      <c r="C627" t="s">
        <v>541</v>
      </c>
      <c r="D627" t="s">
        <v>543</v>
      </c>
      <c r="E627">
        <v>9208000</v>
      </c>
      <c r="F627">
        <v>9601790</v>
      </c>
      <c r="G627">
        <v>1</v>
      </c>
    </row>
    <row r="628" spans="1:8" x14ac:dyDescent="0.25">
      <c r="A628">
        <v>93</v>
      </c>
      <c r="B628" t="s">
        <v>11</v>
      </c>
      <c r="C628" t="s">
        <v>541</v>
      </c>
      <c r="D628" t="s">
        <v>543</v>
      </c>
      <c r="E628">
        <v>9241000</v>
      </c>
      <c r="F628">
        <v>22501000</v>
      </c>
      <c r="G628">
        <v>1</v>
      </c>
    </row>
    <row r="629" spans="1:8" x14ac:dyDescent="0.25">
      <c r="A629">
        <v>28</v>
      </c>
      <c r="B629" t="s">
        <v>11</v>
      </c>
      <c r="C629" t="s">
        <v>340</v>
      </c>
      <c r="D629" t="s">
        <v>544</v>
      </c>
      <c r="E629">
        <v>9300000</v>
      </c>
      <c r="F629">
        <v>9606025.0299999993</v>
      </c>
      <c r="G629">
        <v>1</v>
      </c>
    </row>
    <row r="630" spans="1:8" x14ac:dyDescent="0.25">
      <c r="A630">
        <v>87</v>
      </c>
      <c r="B630" t="s">
        <v>11</v>
      </c>
      <c r="C630" t="s">
        <v>82</v>
      </c>
      <c r="D630" t="s">
        <v>545</v>
      </c>
      <c r="E630">
        <v>9300000</v>
      </c>
      <c r="F630">
        <v>9567607.5</v>
      </c>
      <c r="G630">
        <v>1</v>
      </c>
    </row>
    <row r="631" spans="1:8" x14ac:dyDescent="0.25">
      <c r="A631">
        <v>22</v>
      </c>
      <c r="B631" t="s">
        <v>11</v>
      </c>
      <c r="C631" t="s">
        <v>82</v>
      </c>
      <c r="D631" t="s">
        <v>545</v>
      </c>
      <c r="E631">
        <v>22764485.496538501</v>
      </c>
      <c r="F631">
        <v>22837065.529615398</v>
      </c>
      <c r="H631">
        <v>26</v>
      </c>
    </row>
    <row r="632" spans="1:8" x14ac:dyDescent="0.25">
      <c r="A632">
        <v>105</v>
      </c>
      <c r="B632" t="s">
        <v>11</v>
      </c>
      <c r="C632" t="s">
        <v>82</v>
      </c>
      <c r="D632" t="s">
        <v>545</v>
      </c>
      <c r="E632">
        <v>9260000</v>
      </c>
      <c r="F632">
        <v>9599521.5399999991</v>
      </c>
      <c r="G632">
        <v>1</v>
      </c>
    </row>
    <row r="633" spans="1:8" x14ac:dyDescent="0.25">
      <c r="A633">
        <v>96</v>
      </c>
      <c r="B633" t="s">
        <v>11</v>
      </c>
      <c r="C633" t="s">
        <v>82</v>
      </c>
      <c r="D633" t="s">
        <v>546</v>
      </c>
      <c r="E633">
        <v>8480000</v>
      </c>
      <c r="F633">
        <v>8480000</v>
      </c>
      <c r="G633">
        <v>1</v>
      </c>
    </row>
    <row r="634" spans="1:8" x14ac:dyDescent="0.25">
      <c r="A634">
        <v>96</v>
      </c>
      <c r="B634" t="s">
        <v>63</v>
      </c>
      <c r="C634" t="s">
        <v>359</v>
      </c>
      <c r="D634" t="s">
        <v>547</v>
      </c>
      <c r="E634">
        <v>7657000</v>
      </c>
      <c r="F634">
        <v>9604558</v>
      </c>
      <c r="G634">
        <v>1</v>
      </c>
    </row>
    <row r="635" spans="1:8" x14ac:dyDescent="0.25">
      <c r="A635">
        <v>105</v>
      </c>
      <c r="B635" t="s">
        <v>63</v>
      </c>
      <c r="C635" t="s">
        <v>359</v>
      </c>
      <c r="D635" t="s">
        <v>547</v>
      </c>
      <c r="E635">
        <v>9300000</v>
      </c>
      <c r="F635">
        <v>9599973.5399999991</v>
      </c>
      <c r="G635">
        <v>3</v>
      </c>
    </row>
    <row r="636" spans="1:8" x14ac:dyDescent="0.25">
      <c r="A636">
        <v>4</v>
      </c>
      <c r="B636" t="s">
        <v>63</v>
      </c>
      <c r="C636" t="s">
        <v>359</v>
      </c>
      <c r="D636" t="s">
        <v>548</v>
      </c>
      <c r="E636">
        <v>9221000</v>
      </c>
      <c r="F636">
        <v>9600000</v>
      </c>
      <c r="G636">
        <v>1</v>
      </c>
    </row>
    <row r="637" spans="1:8" x14ac:dyDescent="0.25">
      <c r="A637">
        <v>32</v>
      </c>
      <c r="B637" t="s">
        <v>63</v>
      </c>
      <c r="C637" t="s">
        <v>359</v>
      </c>
      <c r="D637" t="s">
        <v>548</v>
      </c>
      <c r="E637">
        <v>9267000</v>
      </c>
      <c r="F637">
        <v>18329212.91</v>
      </c>
      <c r="G637">
        <v>1</v>
      </c>
    </row>
    <row r="638" spans="1:8" x14ac:dyDescent="0.25">
      <c r="A638">
        <v>105</v>
      </c>
      <c r="B638" t="s">
        <v>63</v>
      </c>
      <c r="C638" t="s">
        <v>359</v>
      </c>
      <c r="D638" t="s">
        <v>548</v>
      </c>
      <c r="E638">
        <v>9300000</v>
      </c>
      <c r="F638">
        <v>9599973.5399999991</v>
      </c>
      <c r="G638">
        <v>1</v>
      </c>
    </row>
    <row r="639" spans="1:8" x14ac:dyDescent="0.25">
      <c r="A639">
        <v>28</v>
      </c>
      <c r="B639" t="s">
        <v>63</v>
      </c>
      <c r="C639" t="s">
        <v>73</v>
      </c>
      <c r="D639" t="s">
        <v>549</v>
      </c>
      <c r="E639">
        <v>4650000</v>
      </c>
      <c r="F639">
        <v>9587840</v>
      </c>
      <c r="G639">
        <v>2</v>
      </c>
    </row>
    <row r="640" spans="1:8" x14ac:dyDescent="0.25">
      <c r="A640">
        <v>87</v>
      </c>
      <c r="B640" t="s">
        <v>64</v>
      </c>
      <c r="C640" t="s">
        <v>74</v>
      </c>
      <c r="D640" t="s">
        <v>550</v>
      </c>
      <c r="E640">
        <v>9300000</v>
      </c>
      <c r="F640">
        <v>11374902.470000001</v>
      </c>
      <c r="G640">
        <v>1</v>
      </c>
    </row>
    <row r="641" spans="1:7" x14ac:dyDescent="0.25">
      <c r="A641">
        <v>87</v>
      </c>
      <c r="B641" t="s">
        <v>64</v>
      </c>
      <c r="C641" t="s">
        <v>74</v>
      </c>
      <c r="D641" t="s">
        <v>550</v>
      </c>
      <c r="E641">
        <v>8814500</v>
      </c>
      <c r="F641">
        <v>11313055.83</v>
      </c>
      <c r="G641">
        <v>2</v>
      </c>
    </row>
    <row r="642" spans="1:7" x14ac:dyDescent="0.25">
      <c r="A642">
        <v>4</v>
      </c>
      <c r="B642" t="s">
        <v>11</v>
      </c>
      <c r="C642" t="s">
        <v>85</v>
      </c>
      <c r="D642" t="s">
        <v>552</v>
      </c>
      <c r="E642">
        <v>6650000</v>
      </c>
      <c r="F642">
        <v>70598753.159999996</v>
      </c>
      <c r="G642">
        <v>1</v>
      </c>
    </row>
    <row r="643" spans="1:7" x14ac:dyDescent="0.25">
      <c r="A643">
        <v>32</v>
      </c>
      <c r="B643" t="s">
        <v>11</v>
      </c>
      <c r="C643" t="s">
        <v>85</v>
      </c>
      <c r="D643" t="s">
        <v>552</v>
      </c>
      <c r="E643">
        <v>9280000</v>
      </c>
      <c r="F643">
        <v>12589135.555</v>
      </c>
      <c r="G643">
        <v>2</v>
      </c>
    </row>
    <row r="644" spans="1:7" x14ac:dyDescent="0.25">
      <c r="A644">
        <v>87</v>
      </c>
      <c r="B644" t="s">
        <v>63</v>
      </c>
      <c r="C644" t="s">
        <v>357</v>
      </c>
      <c r="D644" t="s">
        <v>553</v>
      </c>
      <c r="E644">
        <v>9300000</v>
      </c>
      <c r="F644">
        <v>9406434.8000000007</v>
      </c>
      <c r="G644">
        <v>1</v>
      </c>
    </row>
    <row r="645" spans="1:7" x14ac:dyDescent="0.25">
      <c r="A645">
        <v>116</v>
      </c>
      <c r="B645" t="s">
        <v>64</v>
      </c>
      <c r="C645" t="s">
        <v>64</v>
      </c>
      <c r="D645" t="s">
        <v>554</v>
      </c>
      <c r="E645">
        <v>9300000</v>
      </c>
      <c r="F645">
        <v>9466708.0800000001</v>
      </c>
      <c r="G645">
        <v>1</v>
      </c>
    </row>
    <row r="646" spans="1:7" x14ac:dyDescent="0.25">
      <c r="A646">
        <v>93</v>
      </c>
      <c r="B646" t="s">
        <v>84</v>
      </c>
      <c r="C646" t="s">
        <v>77</v>
      </c>
      <c r="D646" t="s">
        <v>556</v>
      </c>
      <c r="E646">
        <v>8940500</v>
      </c>
      <c r="F646">
        <v>13033469.515000001</v>
      </c>
      <c r="G646">
        <v>2</v>
      </c>
    </row>
    <row r="647" spans="1:7" x14ac:dyDescent="0.25">
      <c r="A647">
        <v>108</v>
      </c>
      <c r="B647" t="s">
        <v>84</v>
      </c>
      <c r="C647" t="s">
        <v>77</v>
      </c>
      <c r="D647" t="s">
        <v>556</v>
      </c>
      <c r="E647">
        <v>8045000</v>
      </c>
      <c r="F647">
        <v>8275000</v>
      </c>
      <c r="G647">
        <v>1</v>
      </c>
    </row>
    <row r="648" spans="1:7" x14ac:dyDescent="0.25">
      <c r="A648">
        <v>108</v>
      </c>
      <c r="B648" t="s">
        <v>84</v>
      </c>
      <c r="C648" t="s">
        <v>77</v>
      </c>
      <c r="D648" t="s">
        <v>556</v>
      </c>
      <c r="E648">
        <v>8045000</v>
      </c>
      <c r="F648">
        <v>8275000</v>
      </c>
      <c r="G648">
        <v>1</v>
      </c>
    </row>
    <row r="649" spans="1:7" x14ac:dyDescent="0.25">
      <c r="A649">
        <v>96</v>
      </c>
      <c r="B649" t="s">
        <v>84</v>
      </c>
      <c r="C649" t="s">
        <v>90</v>
      </c>
      <c r="D649" t="s">
        <v>557</v>
      </c>
      <c r="E649">
        <v>9300000</v>
      </c>
      <c r="F649">
        <v>9604557.5099999998</v>
      </c>
      <c r="G649">
        <v>2</v>
      </c>
    </row>
    <row r="650" spans="1:7" x14ac:dyDescent="0.25">
      <c r="A650">
        <v>93</v>
      </c>
      <c r="B650" t="s">
        <v>11</v>
      </c>
      <c r="C650" t="s">
        <v>85</v>
      </c>
      <c r="D650" t="s">
        <v>558</v>
      </c>
      <c r="E650">
        <v>8035000</v>
      </c>
      <c r="F650">
        <v>37583778.219999999</v>
      </c>
      <c r="G650">
        <v>1</v>
      </c>
    </row>
    <row r="651" spans="1:7" x14ac:dyDescent="0.25">
      <c r="A651">
        <v>93</v>
      </c>
      <c r="B651" t="s">
        <v>11</v>
      </c>
      <c r="C651" t="s">
        <v>334</v>
      </c>
      <c r="D651" t="s">
        <v>560</v>
      </c>
      <c r="E651">
        <v>8791000</v>
      </c>
      <c r="F651">
        <v>27847587.98</v>
      </c>
      <c r="G651">
        <v>1</v>
      </c>
    </row>
    <row r="652" spans="1:7" x14ac:dyDescent="0.25">
      <c r="A652">
        <v>32</v>
      </c>
      <c r="B652" t="s">
        <v>11</v>
      </c>
      <c r="C652" t="s">
        <v>334</v>
      </c>
      <c r="D652" t="s">
        <v>560</v>
      </c>
      <c r="E652">
        <v>9280000</v>
      </c>
      <c r="F652">
        <v>16834521.27</v>
      </c>
      <c r="G652">
        <v>1</v>
      </c>
    </row>
    <row r="653" spans="1:7" x14ac:dyDescent="0.25">
      <c r="A653">
        <v>93</v>
      </c>
      <c r="B653" t="s">
        <v>11</v>
      </c>
      <c r="C653" t="s">
        <v>347</v>
      </c>
      <c r="D653" t="s">
        <v>561</v>
      </c>
      <c r="E653">
        <v>6104000</v>
      </c>
      <c r="F653">
        <v>46709023.200000003</v>
      </c>
      <c r="G653">
        <v>1</v>
      </c>
    </row>
    <row r="654" spans="1:7" x14ac:dyDescent="0.25">
      <c r="A654">
        <v>93</v>
      </c>
      <c r="B654" t="s">
        <v>11</v>
      </c>
      <c r="C654" t="s">
        <v>454</v>
      </c>
      <c r="D654" t="s">
        <v>562</v>
      </c>
      <c r="E654">
        <v>9201000</v>
      </c>
      <c r="F654">
        <v>18420275.640000001</v>
      </c>
      <c r="G654">
        <v>1</v>
      </c>
    </row>
    <row r="655" spans="1:7" x14ac:dyDescent="0.25">
      <c r="A655">
        <v>4</v>
      </c>
      <c r="B655" t="s">
        <v>12</v>
      </c>
      <c r="C655" t="s">
        <v>72</v>
      </c>
      <c r="D655" t="s">
        <v>563</v>
      </c>
      <c r="E655">
        <v>9221000</v>
      </c>
      <c r="F655">
        <v>24083122.399999999</v>
      </c>
      <c r="G655">
        <v>1</v>
      </c>
    </row>
    <row r="656" spans="1:7" x14ac:dyDescent="0.25">
      <c r="A656">
        <v>93</v>
      </c>
      <c r="B656" t="s">
        <v>12</v>
      </c>
      <c r="C656" t="s">
        <v>72</v>
      </c>
      <c r="D656" t="s">
        <v>563</v>
      </c>
      <c r="E656">
        <v>4650000</v>
      </c>
      <c r="F656">
        <v>14222726.675000001</v>
      </c>
      <c r="G656">
        <v>2</v>
      </c>
    </row>
    <row r="657" spans="1:8" x14ac:dyDescent="0.25">
      <c r="A657">
        <v>93</v>
      </c>
      <c r="B657" t="s">
        <v>12</v>
      </c>
      <c r="C657" t="s">
        <v>72</v>
      </c>
      <c r="D657" t="s">
        <v>563</v>
      </c>
      <c r="E657">
        <v>9234000</v>
      </c>
      <c r="F657">
        <v>9800000</v>
      </c>
      <c r="G657">
        <v>1</v>
      </c>
    </row>
    <row r="658" spans="1:8" x14ac:dyDescent="0.25">
      <c r="A658">
        <v>116</v>
      </c>
      <c r="B658" t="s">
        <v>12</v>
      </c>
      <c r="C658" t="s">
        <v>72</v>
      </c>
      <c r="D658" t="s">
        <v>563</v>
      </c>
      <c r="E658">
        <v>9127000</v>
      </c>
      <c r="F658">
        <v>9352700.4100000001</v>
      </c>
      <c r="G658">
        <v>1</v>
      </c>
    </row>
    <row r="659" spans="1:8" x14ac:dyDescent="0.25">
      <c r="A659">
        <v>116</v>
      </c>
      <c r="B659" t="s">
        <v>64</v>
      </c>
      <c r="C659" t="s">
        <v>64</v>
      </c>
      <c r="D659" t="s">
        <v>565</v>
      </c>
      <c r="E659">
        <v>13950000</v>
      </c>
      <c r="F659">
        <v>14200062.119999999</v>
      </c>
      <c r="G659">
        <v>1</v>
      </c>
    </row>
    <row r="660" spans="1:8" x14ac:dyDescent="0.25">
      <c r="A660">
        <v>32</v>
      </c>
      <c r="B660" t="s">
        <v>86</v>
      </c>
      <c r="C660" t="s">
        <v>271</v>
      </c>
      <c r="D660" t="s">
        <v>567</v>
      </c>
      <c r="E660">
        <v>17845523.800000001</v>
      </c>
      <c r="F660">
        <v>17845523.800000001</v>
      </c>
      <c r="H660">
        <v>1</v>
      </c>
    </row>
    <row r="661" spans="1:8" x14ac:dyDescent="0.25">
      <c r="A661">
        <v>4</v>
      </c>
      <c r="B661" t="s">
        <v>84</v>
      </c>
      <c r="C661" t="s">
        <v>346</v>
      </c>
      <c r="D661" t="s">
        <v>568</v>
      </c>
      <c r="E661">
        <v>9300000</v>
      </c>
      <c r="F661">
        <v>9600000</v>
      </c>
      <c r="G661">
        <v>1</v>
      </c>
    </row>
    <row r="662" spans="1:8" x14ac:dyDescent="0.25">
      <c r="A662">
        <v>4</v>
      </c>
      <c r="B662" t="s">
        <v>11</v>
      </c>
      <c r="C662" t="s">
        <v>385</v>
      </c>
      <c r="D662" t="s">
        <v>385</v>
      </c>
      <c r="E662">
        <v>9127000</v>
      </c>
      <c r="F662">
        <v>9600000</v>
      </c>
      <c r="G662">
        <v>1</v>
      </c>
    </row>
    <row r="663" spans="1:8" x14ac:dyDescent="0.25">
      <c r="A663">
        <v>87</v>
      </c>
      <c r="B663" t="s">
        <v>11</v>
      </c>
      <c r="C663" t="s">
        <v>385</v>
      </c>
      <c r="D663" t="s">
        <v>385</v>
      </c>
      <c r="E663">
        <v>9300000</v>
      </c>
      <c r="F663">
        <v>9601790</v>
      </c>
      <c r="G663">
        <v>1</v>
      </c>
    </row>
    <row r="664" spans="1:8" x14ac:dyDescent="0.25">
      <c r="A664">
        <v>93</v>
      </c>
      <c r="B664" t="s">
        <v>11</v>
      </c>
      <c r="C664" t="s">
        <v>385</v>
      </c>
      <c r="D664" t="s">
        <v>385</v>
      </c>
      <c r="E664">
        <v>9175000</v>
      </c>
      <c r="F664">
        <v>25130000</v>
      </c>
      <c r="G664">
        <v>1</v>
      </c>
    </row>
    <row r="665" spans="1:8" x14ac:dyDescent="0.25">
      <c r="A665">
        <v>4</v>
      </c>
      <c r="B665" t="s">
        <v>12</v>
      </c>
      <c r="C665" t="s">
        <v>12</v>
      </c>
      <c r="D665" t="s">
        <v>572</v>
      </c>
      <c r="E665">
        <v>6188000</v>
      </c>
      <c r="F665">
        <v>71307464.150000006</v>
      </c>
      <c r="G665">
        <v>1</v>
      </c>
    </row>
    <row r="666" spans="1:8" x14ac:dyDescent="0.25">
      <c r="A666">
        <v>4</v>
      </c>
      <c r="B666" t="s">
        <v>12</v>
      </c>
      <c r="C666" t="s">
        <v>12</v>
      </c>
      <c r="D666" t="s">
        <v>573</v>
      </c>
      <c r="E666">
        <v>9300000</v>
      </c>
      <c r="F666">
        <v>9600000</v>
      </c>
      <c r="G666">
        <v>1</v>
      </c>
    </row>
    <row r="667" spans="1:8" x14ac:dyDescent="0.25">
      <c r="A667">
        <v>96</v>
      </c>
      <c r="B667" t="s">
        <v>12</v>
      </c>
      <c r="C667" t="s">
        <v>12</v>
      </c>
      <c r="D667" t="s">
        <v>573</v>
      </c>
      <c r="E667">
        <v>9300000</v>
      </c>
      <c r="F667">
        <v>9882617.4499999993</v>
      </c>
      <c r="G667">
        <v>1</v>
      </c>
    </row>
    <row r="668" spans="1:8" x14ac:dyDescent="0.25">
      <c r="A668">
        <v>116</v>
      </c>
      <c r="B668" t="s">
        <v>64</v>
      </c>
      <c r="C668" t="s">
        <v>345</v>
      </c>
      <c r="D668" t="s">
        <v>576</v>
      </c>
      <c r="E668">
        <v>7699000</v>
      </c>
      <c r="F668">
        <v>13591708.08</v>
      </c>
      <c r="G668">
        <v>1</v>
      </c>
    </row>
    <row r="669" spans="1:8" x14ac:dyDescent="0.25">
      <c r="A669">
        <v>4</v>
      </c>
      <c r="B669" t="s">
        <v>11</v>
      </c>
      <c r="C669" t="s">
        <v>11</v>
      </c>
      <c r="D669" t="s">
        <v>577</v>
      </c>
      <c r="E669">
        <v>7448000</v>
      </c>
      <c r="F669">
        <v>41848000</v>
      </c>
      <c r="G669">
        <v>1</v>
      </c>
    </row>
    <row r="670" spans="1:8" x14ac:dyDescent="0.25">
      <c r="A670">
        <v>101</v>
      </c>
      <c r="B670" t="s">
        <v>11</v>
      </c>
      <c r="C670" t="s">
        <v>11</v>
      </c>
      <c r="D670" t="s">
        <v>577</v>
      </c>
      <c r="E670">
        <v>9254000</v>
      </c>
      <c r="F670">
        <v>9557000</v>
      </c>
      <c r="G670">
        <v>1</v>
      </c>
    </row>
    <row r="671" spans="1:8" x14ac:dyDescent="0.25">
      <c r="A671">
        <v>116</v>
      </c>
      <c r="B671" t="s">
        <v>11</v>
      </c>
      <c r="C671" t="s">
        <v>340</v>
      </c>
      <c r="D671" t="s">
        <v>580</v>
      </c>
      <c r="E671">
        <v>8791000</v>
      </c>
      <c r="F671">
        <v>13466708</v>
      </c>
      <c r="G671">
        <v>1</v>
      </c>
    </row>
    <row r="672" spans="1:8" x14ac:dyDescent="0.25">
      <c r="A672">
        <v>14</v>
      </c>
      <c r="B672" t="s">
        <v>84</v>
      </c>
      <c r="C672" t="s">
        <v>438</v>
      </c>
      <c r="D672" t="s">
        <v>586</v>
      </c>
      <c r="E672">
        <v>7783000</v>
      </c>
      <c r="F672">
        <v>14624183.449999999</v>
      </c>
      <c r="G672">
        <v>1</v>
      </c>
    </row>
    <row r="673" spans="1:7" x14ac:dyDescent="0.25">
      <c r="A673">
        <v>93</v>
      </c>
      <c r="B673" t="s">
        <v>11</v>
      </c>
      <c r="C673" t="s">
        <v>85</v>
      </c>
      <c r="D673" t="s">
        <v>85</v>
      </c>
      <c r="E673">
        <v>8791000</v>
      </c>
      <c r="F673">
        <v>38950000</v>
      </c>
      <c r="G673">
        <v>1</v>
      </c>
    </row>
    <row r="674" spans="1:7" x14ac:dyDescent="0.25">
      <c r="A674">
        <v>4</v>
      </c>
      <c r="B674" t="s">
        <v>12</v>
      </c>
      <c r="C674" t="s">
        <v>238</v>
      </c>
      <c r="D674" t="s">
        <v>591</v>
      </c>
      <c r="E674">
        <v>8840000</v>
      </c>
      <c r="F674">
        <v>26406500</v>
      </c>
      <c r="G674">
        <v>2</v>
      </c>
    </row>
    <row r="675" spans="1:7" x14ac:dyDescent="0.25">
      <c r="A675">
        <v>101</v>
      </c>
      <c r="B675" t="s">
        <v>64</v>
      </c>
      <c r="C675" t="s">
        <v>62</v>
      </c>
      <c r="D675" t="s">
        <v>595</v>
      </c>
      <c r="E675">
        <v>9300000</v>
      </c>
      <c r="F675">
        <v>9542000</v>
      </c>
      <c r="G675">
        <v>1</v>
      </c>
    </row>
    <row r="676" spans="1:7" x14ac:dyDescent="0.25">
      <c r="A676">
        <v>101</v>
      </c>
      <c r="B676" t="s">
        <v>64</v>
      </c>
      <c r="C676" t="s">
        <v>62</v>
      </c>
      <c r="D676" t="s">
        <v>596</v>
      </c>
      <c r="E676">
        <v>9290444.4444444403</v>
      </c>
      <c r="F676">
        <v>9542000</v>
      </c>
      <c r="G676">
        <v>9</v>
      </c>
    </row>
    <row r="677" spans="1:7" x14ac:dyDescent="0.25">
      <c r="A677">
        <v>93</v>
      </c>
      <c r="B677" t="s">
        <v>11</v>
      </c>
      <c r="C677" t="s">
        <v>432</v>
      </c>
      <c r="D677" t="s">
        <v>600</v>
      </c>
      <c r="E677">
        <v>9241000</v>
      </c>
      <c r="F677">
        <v>23200000.140000001</v>
      </c>
      <c r="G677">
        <v>1</v>
      </c>
    </row>
    <row r="678" spans="1:7" x14ac:dyDescent="0.25">
      <c r="A678">
        <v>87</v>
      </c>
      <c r="B678" t="s">
        <v>11</v>
      </c>
      <c r="C678" t="s">
        <v>358</v>
      </c>
      <c r="D678" t="s">
        <v>602</v>
      </c>
      <c r="E678">
        <v>9227000</v>
      </c>
      <c r="F678">
        <v>9606024.2899999991</v>
      </c>
      <c r="G678">
        <v>1</v>
      </c>
    </row>
    <row r="679" spans="1:7" x14ac:dyDescent="0.25">
      <c r="A679">
        <v>108</v>
      </c>
      <c r="B679" t="s">
        <v>12</v>
      </c>
      <c r="C679" t="s">
        <v>386</v>
      </c>
      <c r="D679" t="s">
        <v>603</v>
      </c>
      <c r="E679">
        <v>9300000</v>
      </c>
      <c r="F679">
        <v>9530000</v>
      </c>
      <c r="G679">
        <v>1</v>
      </c>
    </row>
    <row r="680" spans="1:7" x14ac:dyDescent="0.25">
      <c r="A680">
        <v>22</v>
      </c>
      <c r="B680" t="s">
        <v>13</v>
      </c>
      <c r="C680" t="s">
        <v>13</v>
      </c>
      <c r="D680" t="s">
        <v>607</v>
      </c>
      <c r="E680">
        <v>6776000</v>
      </c>
      <c r="F680">
        <v>48810000</v>
      </c>
      <c r="G680">
        <v>1</v>
      </c>
    </row>
    <row r="681" spans="1:7" x14ac:dyDescent="0.25">
      <c r="A681">
        <v>27</v>
      </c>
      <c r="B681" t="s">
        <v>13</v>
      </c>
      <c r="C681" t="s">
        <v>284</v>
      </c>
      <c r="D681" t="s">
        <v>607</v>
      </c>
      <c r="E681">
        <v>6902000</v>
      </c>
      <c r="F681">
        <v>49166000</v>
      </c>
      <c r="G681">
        <v>1</v>
      </c>
    </row>
    <row r="682" spans="1:7" x14ac:dyDescent="0.25">
      <c r="A682">
        <v>27</v>
      </c>
      <c r="B682" t="s">
        <v>13</v>
      </c>
      <c r="C682" t="s">
        <v>13</v>
      </c>
      <c r="D682" t="s">
        <v>608</v>
      </c>
      <c r="E682">
        <v>8203000</v>
      </c>
      <c r="F682">
        <v>60078000</v>
      </c>
      <c r="G682">
        <v>1</v>
      </c>
    </row>
    <row r="683" spans="1:7" x14ac:dyDescent="0.25">
      <c r="A683">
        <v>4</v>
      </c>
      <c r="B683" t="s">
        <v>63</v>
      </c>
      <c r="C683" t="s">
        <v>303</v>
      </c>
      <c r="D683" t="s">
        <v>609</v>
      </c>
      <c r="E683">
        <v>8132500</v>
      </c>
      <c r="F683">
        <v>10762500</v>
      </c>
      <c r="G683">
        <v>4</v>
      </c>
    </row>
    <row r="684" spans="1:7" x14ac:dyDescent="0.25">
      <c r="A684">
        <v>28</v>
      </c>
      <c r="B684" t="s">
        <v>63</v>
      </c>
      <c r="C684" t="s">
        <v>303</v>
      </c>
      <c r="D684" t="s">
        <v>609</v>
      </c>
      <c r="E684">
        <v>9192500</v>
      </c>
      <c r="F684">
        <v>9604810.2799999993</v>
      </c>
      <c r="G684">
        <v>2</v>
      </c>
    </row>
    <row r="685" spans="1:7" x14ac:dyDescent="0.25">
      <c r="A685">
        <v>93</v>
      </c>
      <c r="B685" t="s">
        <v>63</v>
      </c>
      <c r="C685" t="s">
        <v>303</v>
      </c>
      <c r="D685" t="s">
        <v>609</v>
      </c>
      <c r="E685">
        <v>9293000</v>
      </c>
      <c r="F685">
        <v>9550000.2100000009</v>
      </c>
      <c r="G685">
        <v>1</v>
      </c>
    </row>
    <row r="686" spans="1:7" x14ac:dyDescent="0.25">
      <c r="A686">
        <v>4</v>
      </c>
      <c r="B686" t="s">
        <v>63</v>
      </c>
      <c r="C686" t="s">
        <v>303</v>
      </c>
      <c r="D686" t="s">
        <v>610</v>
      </c>
      <c r="E686">
        <v>4640000</v>
      </c>
      <c r="F686">
        <v>9500000</v>
      </c>
      <c r="G686">
        <v>2</v>
      </c>
    </row>
    <row r="687" spans="1:7" x14ac:dyDescent="0.25">
      <c r="A687">
        <v>32</v>
      </c>
      <c r="B687" t="s">
        <v>63</v>
      </c>
      <c r="C687" t="s">
        <v>303</v>
      </c>
      <c r="D687" t="s">
        <v>610</v>
      </c>
      <c r="E687">
        <v>9300000</v>
      </c>
      <c r="F687">
        <v>9569173</v>
      </c>
      <c r="G687">
        <v>1</v>
      </c>
    </row>
    <row r="688" spans="1:7" x14ac:dyDescent="0.25">
      <c r="A688">
        <v>93</v>
      </c>
      <c r="B688" t="s">
        <v>84</v>
      </c>
      <c r="C688" t="s">
        <v>84</v>
      </c>
      <c r="D688" t="s">
        <v>611</v>
      </c>
      <c r="E688">
        <v>9286000</v>
      </c>
      <c r="F688">
        <v>9550471.1500000004</v>
      </c>
      <c r="G688">
        <v>1</v>
      </c>
    </row>
    <row r="689" spans="1:8" x14ac:dyDescent="0.25">
      <c r="A689">
        <v>93</v>
      </c>
      <c r="B689" t="s">
        <v>84</v>
      </c>
      <c r="C689" t="s">
        <v>438</v>
      </c>
      <c r="D689" t="s">
        <v>438</v>
      </c>
      <c r="E689">
        <v>9300000</v>
      </c>
      <c r="F689">
        <v>9550994.6199999992</v>
      </c>
      <c r="G689">
        <v>1</v>
      </c>
    </row>
    <row r="690" spans="1:8" x14ac:dyDescent="0.25">
      <c r="A690">
        <v>93</v>
      </c>
      <c r="B690" t="s">
        <v>84</v>
      </c>
      <c r="C690" t="s">
        <v>438</v>
      </c>
      <c r="D690" t="s">
        <v>438</v>
      </c>
      <c r="E690">
        <v>9300000</v>
      </c>
      <c r="F690">
        <v>9550994.6199999992</v>
      </c>
      <c r="G690">
        <v>1</v>
      </c>
    </row>
    <row r="691" spans="1:8" x14ac:dyDescent="0.25">
      <c r="A691">
        <v>101</v>
      </c>
      <c r="B691" t="s">
        <v>84</v>
      </c>
      <c r="C691" t="s">
        <v>438</v>
      </c>
      <c r="D691" t="s">
        <v>438</v>
      </c>
      <c r="E691">
        <v>30989417.120000001</v>
      </c>
      <c r="F691">
        <v>30989417.120000001</v>
      </c>
      <c r="H691">
        <v>1</v>
      </c>
    </row>
    <row r="692" spans="1:8" x14ac:dyDescent="0.25">
      <c r="A692">
        <v>93</v>
      </c>
      <c r="B692" t="s">
        <v>11</v>
      </c>
      <c r="C692" t="s">
        <v>432</v>
      </c>
      <c r="D692" t="s">
        <v>432</v>
      </c>
      <c r="E692">
        <v>9300000</v>
      </c>
      <c r="F692">
        <v>9550004.4199999999</v>
      </c>
      <c r="G692">
        <v>1</v>
      </c>
    </row>
    <row r="693" spans="1:8" x14ac:dyDescent="0.25">
      <c r="A693">
        <v>93</v>
      </c>
      <c r="B693" t="s">
        <v>11</v>
      </c>
      <c r="C693" t="s">
        <v>432</v>
      </c>
      <c r="D693" t="s">
        <v>612</v>
      </c>
      <c r="E693">
        <v>9208000</v>
      </c>
      <c r="F693">
        <v>16600000.119999999</v>
      </c>
      <c r="G693">
        <v>1</v>
      </c>
    </row>
    <row r="694" spans="1:8" x14ac:dyDescent="0.25">
      <c r="A694">
        <v>93</v>
      </c>
      <c r="B694" t="s">
        <v>12</v>
      </c>
      <c r="C694" t="s">
        <v>535</v>
      </c>
      <c r="D694" t="s">
        <v>613</v>
      </c>
      <c r="E694">
        <v>6986000</v>
      </c>
      <c r="F694">
        <v>42700000</v>
      </c>
      <c r="G694">
        <v>1</v>
      </c>
    </row>
    <row r="695" spans="1:8" x14ac:dyDescent="0.25">
      <c r="A695">
        <v>96</v>
      </c>
      <c r="B695" t="s">
        <v>12</v>
      </c>
      <c r="C695" t="s">
        <v>535</v>
      </c>
      <c r="D695" t="s">
        <v>613</v>
      </c>
      <c r="E695">
        <v>7862000</v>
      </c>
      <c r="F695">
        <v>8142628.5499999998</v>
      </c>
      <c r="G695">
        <v>1</v>
      </c>
    </row>
    <row r="696" spans="1:8" x14ac:dyDescent="0.25">
      <c r="A696">
        <v>93</v>
      </c>
      <c r="B696" t="s">
        <v>64</v>
      </c>
      <c r="C696" t="s">
        <v>345</v>
      </c>
      <c r="D696" t="s">
        <v>614</v>
      </c>
      <c r="E696">
        <v>8791000</v>
      </c>
      <c r="F696">
        <v>9650000</v>
      </c>
      <c r="G696">
        <v>1</v>
      </c>
    </row>
    <row r="697" spans="1:8" x14ac:dyDescent="0.25">
      <c r="A697">
        <v>116</v>
      </c>
      <c r="B697" t="s">
        <v>64</v>
      </c>
      <c r="C697" t="s">
        <v>345</v>
      </c>
      <c r="D697" t="s">
        <v>614</v>
      </c>
      <c r="E697">
        <v>8917000</v>
      </c>
      <c r="F697">
        <v>9466708.0800000001</v>
      </c>
      <c r="G697">
        <v>1</v>
      </c>
    </row>
    <row r="698" spans="1:8" x14ac:dyDescent="0.25">
      <c r="A698">
        <v>96</v>
      </c>
      <c r="B698" t="s">
        <v>84</v>
      </c>
      <c r="C698" t="s">
        <v>346</v>
      </c>
      <c r="D698" t="s">
        <v>615</v>
      </c>
      <c r="E698">
        <v>9300000</v>
      </c>
      <c r="F698">
        <v>9643755</v>
      </c>
      <c r="G698">
        <v>1</v>
      </c>
    </row>
    <row r="699" spans="1:8" x14ac:dyDescent="0.25">
      <c r="A699">
        <v>4</v>
      </c>
      <c r="B699" t="s">
        <v>12</v>
      </c>
      <c r="C699" t="s">
        <v>12</v>
      </c>
      <c r="D699" t="s">
        <v>616</v>
      </c>
      <c r="E699">
        <v>9300000</v>
      </c>
      <c r="F699">
        <v>9600000</v>
      </c>
      <c r="G699">
        <v>1</v>
      </c>
    </row>
    <row r="700" spans="1:8" x14ac:dyDescent="0.25">
      <c r="A700">
        <v>96</v>
      </c>
      <c r="B700" t="s">
        <v>12</v>
      </c>
      <c r="C700" t="s">
        <v>12</v>
      </c>
      <c r="D700" t="s">
        <v>616</v>
      </c>
      <c r="E700">
        <v>9267000</v>
      </c>
      <c r="F700">
        <v>10452992.539999999</v>
      </c>
      <c r="G700">
        <v>1</v>
      </c>
    </row>
    <row r="701" spans="1:8" x14ac:dyDescent="0.25">
      <c r="A701">
        <v>96</v>
      </c>
      <c r="B701" t="s">
        <v>64</v>
      </c>
      <c r="C701" t="s">
        <v>429</v>
      </c>
      <c r="D701" t="s">
        <v>617</v>
      </c>
      <c r="E701">
        <v>9300000</v>
      </c>
      <c r="F701">
        <v>9604558</v>
      </c>
      <c r="G701">
        <v>1</v>
      </c>
    </row>
    <row r="702" spans="1:8" x14ac:dyDescent="0.25">
      <c r="A702">
        <v>117</v>
      </c>
      <c r="B702" t="s">
        <v>12</v>
      </c>
      <c r="C702" t="s">
        <v>282</v>
      </c>
      <c r="D702" t="s">
        <v>618</v>
      </c>
      <c r="E702">
        <v>9043000</v>
      </c>
      <c r="F702">
        <v>9511293.75</v>
      </c>
      <c r="G702">
        <v>1</v>
      </c>
    </row>
    <row r="703" spans="1:8" x14ac:dyDescent="0.25">
      <c r="A703">
        <v>4</v>
      </c>
      <c r="B703" t="s">
        <v>84</v>
      </c>
      <c r="C703" t="s">
        <v>438</v>
      </c>
      <c r="D703" t="s">
        <v>619</v>
      </c>
      <c r="E703">
        <v>9182000</v>
      </c>
      <c r="F703">
        <v>9600000</v>
      </c>
      <c r="G703">
        <v>1</v>
      </c>
    </row>
    <row r="704" spans="1:8" x14ac:dyDescent="0.25">
      <c r="A704">
        <v>4</v>
      </c>
      <c r="B704" t="s">
        <v>12</v>
      </c>
      <c r="C704" t="s">
        <v>351</v>
      </c>
      <c r="D704" t="s">
        <v>621</v>
      </c>
      <c r="E704">
        <v>9227000</v>
      </c>
      <c r="F704">
        <v>9527000</v>
      </c>
      <c r="G704">
        <v>1</v>
      </c>
    </row>
    <row r="705" spans="1:7" x14ac:dyDescent="0.25">
      <c r="A705">
        <v>4</v>
      </c>
      <c r="B705" t="s">
        <v>63</v>
      </c>
      <c r="C705" t="s">
        <v>344</v>
      </c>
      <c r="D705" t="s">
        <v>622</v>
      </c>
      <c r="E705">
        <v>9188000</v>
      </c>
      <c r="F705">
        <v>9500000</v>
      </c>
      <c r="G705">
        <v>1</v>
      </c>
    </row>
    <row r="706" spans="1:7" x14ac:dyDescent="0.25">
      <c r="A706">
        <v>27</v>
      </c>
      <c r="B706" t="s">
        <v>84</v>
      </c>
      <c r="C706" t="s">
        <v>620</v>
      </c>
      <c r="D706" t="s">
        <v>623</v>
      </c>
      <c r="E706">
        <v>7448000</v>
      </c>
      <c r="F706">
        <v>21178000</v>
      </c>
      <c r="G706">
        <v>1</v>
      </c>
    </row>
    <row r="707" spans="1:7" x14ac:dyDescent="0.25">
      <c r="A707">
        <v>27</v>
      </c>
      <c r="B707" t="s">
        <v>11</v>
      </c>
      <c r="C707" t="s">
        <v>11</v>
      </c>
      <c r="D707" t="s">
        <v>624</v>
      </c>
      <c r="E707">
        <v>6566000</v>
      </c>
      <c r="F707">
        <v>37397000</v>
      </c>
      <c r="G707">
        <v>1</v>
      </c>
    </row>
    <row r="708" spans="1:7" x14ac:dyDescent="0.25">
      <c r="A708">
        <v>27</v>
      </c>
      <c r="B708" t="s">
        <v>12</v>
      </c>
      <c r="C708" t="s">
        <v>386</v>
      </c>
      <c r="D708" t="s">
        <v>625</v>
      </c>
      <c r="E708">
        <v>7825000</v>
      </c>
      <c r="F708">
        <v>60572000</v>
      </c>
      <c r="G708">
        <v>1</v>
      </c>
    </row>
    <row r="709" spans="1:7" x14ac:dyDescent="0.25">
      <c r="A709">
        <v>32</v>
      </c>
      <c r="B709" t="s">
        <v>84</v>
      </c>
      <c r="C709" t="s">
        <v>511</v>
      </c>
      <c r="D709" t="s">
        <v>626</v>
      </c>
      <c r="E709">
        <v>9286000</v>
      </c>
      <c r="F709">
        <v>13831834.75</v>
      </c>
      <c r="G709">
        <v>1</v>
      </c>
    </row>
    <row r="710" spans="1:7" x14ac:dyDescent="0.25">
      <c r="A710">
        <v>93</v>
      </c>
      <c r="B710" t="s">
        <v>11</v>
      </c>
      <c r="C710" t="s">
        <v>334</v>
      </c>
      <c r="D710" t="s">
        <v>627</v>
      </c>
      <c r="E710">
        <v>8665000</v>
      </c>
      <c r="F710">
        <v>26777131.460000001</v>
      </c>
      <c r="G710">
        <v>1</v>
      </c>
    </row>
    <row r="711" spans="1:7" x14ac:dyDescent="0.25">
      <c r="A711">
        <v>32</v>
      </c>
      <c r="B711" t="s">
        <v>11</v>
      </c>
      <c r="C711" t="s">
        <v>334</v>
      </c>
      <c r="D711" t="s">
        <v>627</v>
      </c>
      <c r="E711">
        <v>9247000</v>
      </c>
      <c r="F711">
        <v>18857217.23</v>
      </c>
      <c r="G711">
        <v>1</v>
      </c>
    </row>
    <row r="712" spans="1:7" x14ac:dyDescent="0.25">
      <c r="A712">
        <v>87</v>
      </c>
      <c r="B712" t="s">
        <v>64</v>
      </c>
      <c r="C712" t="s">
        <v>328</v>
      </c>
      <c r="D712" t="s">
        <v>628</v>
      </c>
      <c r="E712">
        <v>9300000</v>
      </c>
      <c r="F712">
        <v>13671690</v>
      </c>
      <c r="G712">
        <v>1</v>
      </c>
    </row>
    <row r="713" spans="1:7" x14ac:dyDescent="0.25">
      <c r="A713">
        <v>93</v>
      </c>
      <c r="B713" t="s">
        <v>84</v>
      </c>
      <c r="C713" t="s">
        <v>84</v>
      </c>
      <c r="D713" t="s">
        <v>629</v>
      </c>
      <c r="E713">
        <v>8538000</v>
      </c>
      <c r="F713">
        <v>8788999.9800000004</v>
      </c>
      <c r="G713">
        <v>1</v>
      </c>
    </row>
    <row r="714" spans="1:7" x14ac:dyDescent="0.25">
      <c r="A714">
        <v>93</v>
      </c>
      <c r="B714" t="s">
        <v>84</v>
      </c>
      <c r="C714" t="s">
        <v>620</v>
      </c>
      <c r="D714" t="s">
        <v>631</v>
      </c>
      <c r="E714">
        <v>9290000</v>
      </c>
      <c r="F714">
        <v>16417972.074999999</v>
      </c>
      <c r="G714">
        <v>2</v>
      </c>
    </row>
    <row r="715" spans="1:7" x14ac:dyDescent="0.25">
      <c r="A715">
        <v>93</v>
      </c>
      <c r="B715" t="s">
        <v>11</v>
      </c>
      <c r="C715" t="s">
        <v>70</v>
      </c>
      <c r="D715" t="s">
        <v>632</v>
      </c>
      <c r="E715">
        <v>6818000</v>
      </c>
      <c r="F715">
        <v>56780000</v>
      </c>
      <c r="G715">
        <v>1</v>
      </c>
    </row>
    <row r="716" spans="1:7" x14ac:dyDescent="0.25">
      <c r="A716">
        <v>93</v>
      </c>
      <c r="B716" t="s">
        <v>11</v>
      </c>
      <c r="C716" t="s">
        <v>367</v>
      </c>
      <c r="D716" t="s">
        <v>633</v>
      </c>
      <c r="E716">
        <v>9260000</v>
      </c>
      <c r="F716">
        <v>25413185.670000002</v>
      </c>
      <c r="G716">
        <v>1</v>
      </c>
    </row>
    <row r="717" spans="1:7" x14ac:dyDescent="0.25">
      <c r="A717">
        <v>93</v>
      </c>
      <c r="B717" t="s">
        <v>63</v>
      </c>
      <c r="C717" t="s">
        <v>336</v>
      </c>
      <c r="D717" t="s">
        <v>634</v>
      </c>
      <c r="E717">
        <v>9300000</v>
      </c>
      <c r="F717">
        <v>9600000</v>
      </c>
      <c r="G717">
        <v>1</v>
      </c>
    </row>
    <row r="718" spans="1:7" x14ac:dyDescent="0.25">
      <c r="A718">
        <v>93</v>
      </c>
      <c r="B718" t="s">
        <v>63</v>
      </c>
      <c r="C718" t="s">
        <v>344</v>
      </c>
      <c r="D718" t="s">
        <v>635</v>
      </c>
      <c r="E718">
        <v>9273000</v>
      </c>
      <c r="F718">
        <v>9600000</v>
      </c>
      <c r="G718">
        <v>1</v>
      </c>
    </row>
    <row r="719" spans="1:7" x14ac:dyDescent="0.25">
      <c r="A719">
        <v>105</v>
      </c>
      <c r="B719" t="s">
        <v>64</v>
      </c>
      <c r="C719" t="s">
        <v>65</v>
      </c>
      <c r="D719" t="s">
        <v>636</v>
      </c>
      <c r="E719">
        <v>9247500</v>
      </c>
      <c r="F719">
        <v>9599975.0399999991</v>
      </c>
      <c r="G719">
        <v>2</v>
      </c>
    </row>
    <row r="720" spans="1:7" x14ac:dyDescent="0.25">
      <c r="A720">
        <v>116</v>
      </c>
      <c r="B720" t="s">
        <v>12</v>
      </c>
      <c r="C720" t="s">
        <v>238</v>
      </c>
      <c r="D720" t="s">
        <v>637</v>
      </c>
      <c r="E720">
        <v>9300000</v>
      </c>
      <c r="F720">
        <v>9466708.0800000001</v>
      </c>
      <c r="G720">
        <v>1</v>
      </c>
    </row>
    <row r="721" spans="1:7" x14ac:dyDescent="0.25">
      <c r="A721">
        <v>116</v>
      </c>
      <c r="B721" t="s">
        <v>64</v>
      </c>
      <c r="C721" t="s">
        <v>429</v>
      </c>
      <c r="D721" t="s">
        <v>638</v>
      </c>
      <c r="E721">
        <v>11625000</v>
      </c>
      <c r="F721">
        <v>11833385.1</v>
      </c>
      <c r="G721">
        <v>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719"/>
  <sheetViews>
    <sheetView topLeftCell="A697" zoomScale="90" zoomScaleNormal="90" workbookViewId="0">
      <selection activeCell="H2" sqref="H2:H656"/>
    </sheetView>
  </sheetViews>
  <sheetFormatPr baseColWidth="10" defaultColWidth="11.453125" defaultRowHeight="14.5" x14ac:dyDescent="0.35"/>
  <cols>
    <col min="1" max="2" width="11.453125" style="290"/>
    <col min="3" max="3" width="20.26953125" style="290" customWidth="1"/>
    <col min="4" max="4" width="25.453125" style="290" customWidth="1"/>
    <col min="5" max="5" width="31.453125" style="290" customWidth="1"/>
    <col min="6" max="6" width="15.81640625" style="290" customWidth="1"/>
    <col min="7" max="7" width="16.453125" style="290" bestFit="1" customWidth="1"/>
    <col min="8" max="9" width="11.453125" style="290"/>
    <col min="10" max="11" width="0" style="290" hidden="1" customWidth="1"/>
    <col min="12" max="16384" width="11.453125" style="290"/>
  </cols>
  <sheetData>
    <row r="1" spans="2:10" x14ac:dyDescent="0.35">
      <c r="B1" s="289" t="s">
        <v>68</v>
      </c>
      <c r="C1" s="289" t="s">
        <v>230</v>
      </c>
      <c r="D1" s="289" t="s">
        <v>231</v>
      </c>
      <c r="E1" s="289" t="s">
        <v>232</v>
      </c>
      <c r="F1" s="289" t="s">
        <v>178</v>
      </c>
      <c r="G1" s="289" t="s">
        <v>179</v>
      </c>
      <c r="H1" s="289" t="s">
        <v>180</v>
      </c>
      <c r="I1" s="289" t="s">
        <v>181</v>
      </c>
      <c r="J1" s="289"/>
    </row>
    <row r="2" spans="2:10" x14ac:dyDescent="0.35">
      <c r="B2" s="333">
        <v>4</v>
      </c>
      <c r="C2" s="333" t="s">
        <v>84</v>
      </c>
      <c r="D2" s="333" t="s">
        <v>511</v>
      </c>
      <c r="E2" s="333" t="s">
        <v>512</v>
      </c>
      <c r="F2" s="333">
        <v>9300000</v>
      </c>
      <c r="G2" s="333">
        <v>9600000</v>
      </c>
      <c r="H2" s="333">
        <v>1</v>
      </c>
      <c r="I2" s="333"/>
      <c r="J2" s="290">
        <v>1</v>
      </c>
    </row>
    <row r="3" spans="2:10" x14ac:dyDescent="0.35">
      <c r="B3" s="333">
        <v>4</v>
      </c>
      <c r="C3" s="333" t="s">
        <v>84</v>
      </c>
      <c r="D3" s="333" t="s">
        <v>90</v>
      </c>
      <c r="E3" s="333" t="s">
        <v>343</v>
      </c>
      <c r="F3" s="333">
        <v>9283500</v>
      </c>
      <c r="G3" s="333">
        <v>9665000</v>
      </c>
      <c r="H3" s="333">
        <v>2</v>
      </c>
      <c r="I3" s="333"/>
      <c r="J3" s="290">
        <v>1</v>
      </c>
    </row>
    <row r="4" spans="2:10" x14ac:dyDescent="0.35">
      <c r="B4" s="333">
        <v>4</v>
      </c>
      <c r="C4" s="333" t="s">
        <v>84</v>
      </c>
      <c r="D4" s="333" t="s">
        <v>90</v>
      </c>
      <c r="E4" s="333" t="s">
        <v>69</v>
      </c>
      <c r="F4" s="333">
        <v>9283500</v>
      </c>
      <c r="G4" s="333">
        <v>9675000</v>
      </c>
      <c r="H4" s="333">
        <v>2</v>
      </c>
      <c r="I4" s="333"/>
      <c r="J4" s="290">
        <v>2</v>
      </c>
    </row>
    <row r="5" spans="2:10" x14ac:dyDescent="0.35">
      <c r="B5" s="333">
        <v>4</v>
      </c>
      <c r="C5" s="333" t="s">
        <v>84</v>
      </c>
      <c r="D5" s="333" t="s">
        <v>90</v>
      </c>
      <c r="E5" s="333" t="s">
        <v>446</v>
      </c>
      <c r="F5" s="333">
        <v>9300000</v>
      </c>
      <c r="G5" s="333">
        <v>9699057.6899999995</v>
      </c>
      <c r="H5" s="333">
        <v>1</v>
      </c>
      <c r="I5" s="333"/>
      <c r="J5" s="290">
        <v>2</v>
      </c>
    </row>
    <row r="6" spans="2:10" x14ac:dyDescent="0.35">
      <c r="B6" s="333">
        <v>4</v>
      </c>
      <c r="C6" s="333" t="s">
        <v>11</v>
      </c>
      <c r="D6" s="333" t="s">
        <v>358</v>
      </c>
      <c r="E6" s="333" t="s">
        <v>84</v>
      </c>
      <c r="F6" s="333">
        <v>9300000</v>
      </c>
      <c r="G6" s="333">
        <v>10725000</v>
      </c>
      <c r="H6" s="333">
        <v>1</v>
      </c>
      <c r="I6" s="333"/>
      <c r="J6" s="290">
        <v>1</v>
      </c>
    </row>
    <row r="7" spans="2:10" x14ac:dyDescent="0.35">
      <c r="B7" s="333">
        <v>4</v>
      </c>
      <c r="C7" s="333" t="s">
        <v>11</v>
      </c>
      <c r="D7" s="333" t="s">
        <v>78</v>
      </c>
      <c r="E7" s="333" t="s">
        <v>356</v>
      </c>
      <c r="F7" s="333">
        <v>7825000</v>
      </c>
      <c r="G7" s="333">
        <v>9600000</v>
      </c>
      <c r="H7" s="333">
        <v>1</v>
      </c>
      <c r="I7" s="333"/>
      <c r="J7" s="290">
        <v>1</v>
      </c>
    </row>
    <row r="8" spans="2:10" x14ac:dyDescent="0.35">
      <c r="B8" s="333">
        <v>4</v>
      </c>
      <c r="C8" s="333" t="s">
        <v>11</v>
      </c>
      <c r="D8" s="333" t="s">
        <v>78</v>
      </c>
      <c r="E8" s="333" t="s">
        <v>83</v>
      </c>
      <c r="F8" s="333">
        <v>9208000</v>
      </c>
      <c r="G8" s="333">
        <v>9600000</v>
      </c>
      <c r="H8" s="333">
        <v>1</v>
      </c>
      <c r="I8" s="333"/>
      <c r="J8" s="290">
        <v>3</v>
      </c>
    </row>
    <row r="9" spans="2:10" x14ac:dyDescent="0.35">
      <c r="B9" s="333">
        <v>4</v>
      </c>
      <c r="C9" s="333" t="s">
        <v>11</v>
      </c>
      <c r="D9" s="333" t="s">
        <v>78</v>
      </c>
      <c r="E9" s="333" t="s">
        <v>368</v>
      </c>
      <c r="F9" s="333">
        <v>9300000</v>
      </c>
      <c r="G9" s="333">
        <v>9600000</v>
      </c>
      <c r="H9" s="333">
        <v>1</v>
      </c>
      <c r="I9" s="333"/>
      <c r="J9" s="290">
        <v>1</v>
      </c>
    </row>
    <row r="10" spans="2:10" x14ac:dyDescent="0.35">
      <c r="B10" s="333">
        <v>4</v>
      </c>
      <c r="C10" s="333" t="s">
        <v>11</v>
      </c>
      <c r="D10" s="333" t="s">
        <v>78</v>
      </c>
      <c r="E10" s="333" t="s">
        <v>371</v>
      </c>
      <c r="F10" s="333">
        <v>9247000</v>
      </c>
      <c r="G10" s="333">
        <v>9600000</v>
      </c>
      <c r="H10" s="333">
        <v>1</v>
      </c>
      <c r="I10" s="333"/>
      <c r="J10" s="290">
        <v>2</v>
      </c>
    </row>
    <row r="11" spans="2:10" x14ac:dyDescent="0.35">
      <c r="B11" s="333">
        <v>4</v>
      </c>
      <c r="C11" s="333" t="s">
        <v>11</v>
      </c>
      <c r="D11" s="333" t="s">
        <v>71</v>
      </c>
      <c r="E11" s="333" t="s">
        <v>71</v>
      </c>
      <c r="F11" s="333">
        <v>9193250</v>
      </c>
      <c r="G11" s="333">
        <v>9500000</v>
      </c>
      <c r="H11" s="333">
        <v>4</v>
      </c>
      <c r="I11" s="333"/>
      <c r="J11" s="290">
        <v>1</v>
      </c>
    </row>
    <row r="12" spans="2:10" x14ac:dyDescent="0.35">
      <c r="B12" s="333">
        <v>4</v>
      </c>
      <c r="C12" s="333" t="s">
        <v>11</v>
      </c>
      <c r="D12" s="333" t="s">
        <v>71</v>
      </c>
      <c r="E12" s="333" t="s">
        <v>410</v>
      </c>
      <c r="F12" s="333">
        <v>13950000</v>
      </c>
      <c r="G12" s="333">
        <v>14250000</v>
      </c>
      <c r="H12" s="333">
        <v>1</v>
      </c>
      <c r="I12" s="333"/>
      <c r="J12" s="290">
        <v>4</v>
      </c>
    </row>
    <row r="13" spans="2:10" x14ac:dyDescent="0.35">
      <c r="B13" s="333">
        <v>4</v>
      </c>
      <c r="C13" s="333" t="s">
        <v>11</v>
      </c>
      <c r="D13" s="333" t="s">
        <v>71</v>
      </c>
      <c r="E13" s="333" t="s">
        <v>411</v>
      </c>
      <c r="F13" s="333">
        <v>9256000</v>
      </c>
      <c r="G13" s="333">
        <v>9566666.6666666698</v>
      </c>
      <c r="H13" s="333">
        <v>3</v>
      </c>
      <c r="I13" s="333"/>
      <c r="J13" s="290">
        <v>1</v>
      </c>
    </row>
    <row r="14" spans="2:10" x14ac:dyDescent="0.35">
      <c r="B14" s="333">
        <v>4</v>
      </c>
      <c r="C14" s="333" t="s">
        <v>11</v>
      </c>
      <c r="D14" s="333" t="s">
        <v>71</v>
      </c>
      <c r="E14" s="333" t="s">
        <v>412</v>
      </c>
      <c r="F14" s="333">
        <v>13775000</v>
      </c>
      <c r="G14" s="333">
        <v>14250000</v>
      </c>
      <c r="H14" s="333">
        <v>1</v>
      </c>
      <c r="I14" s="333"/>
      <c r="J14" s="290">
        <v>1</v>
      </c>
    </row>
    <row r="15" spans="2:10" x14ac:dyDescent="0.35">
      <c r="B15" s="333">
        <v>4</v>
      </c>
      <c r="C15" s="333" t="s">
        <v>11</v>
      </c>
      <c r="D15" s="333" t="s">
        <v>71</v>
      </c>
      <c r="E15" s="333" t="s">
        <v>515</v>
      </c>
      <c r="F15" s="333">
        <v>9280000</v>
      </c>
      <c r="G15" s="333">
        <v>9600000</v>
      </c>
      <c r="H15" s="333">
        <v>1</v>
      </c>
      <c r="I15" s="333"/>
      <c r="J15" s="290">
        <v>1</v>
      </c>
    </row>
    <row r="16" spans="2:10" x14ac:dyDescent="0.35">
      <c r="B16" s="333">
        <v>4</v>
      </c>
      <c r="C16" s="333" t="s">
        <v>11</v>
      </c>
      <c r="D16" s="333" t="s">
        <v>82</v>
      </c>
      <c r="E16" s="333" t="s">
        <v>342</v>
      </c>
      <c r="F16" s="333">
        <v>9300000</v>
      </c>
      <c r="G16" s="333">
        <v>9600000</v>
      </c>
      <c r="H16" s="333">
        <v>1</v>
      </c>
      <c r="I16" s="333"/>
      <c r="J16" s="290">
        <v>1</v>
      </c>
    </row>
    <row r="17" spans="2:10" x14ac:dyDescent="0.35">
      <c r="B17" s="333">
        <v>4</v>
      </c>
      <c r="C17" s="333" t="s">
        <v>11</v>
      </c>
      <c r="D17" s="333" t="s">
        <v>385</v>
      </c>
      <c r="E17" s="333" t="s">
        <v>385</v>
      </c>
      <c r="F17" s="333">
        <v>9127000</v>
      </c>
      <c r="G17" s="333">
        <v>9600000</v>
      </c>
      <c r="H17" s="333">
        <v>1</v>
      </c>
      <c r="I17" s="333"/>
      <c r="J17" s="290">
        <v>1</v>
      </c>
    </row>
    <row r="18" spans="2:10" x14ac:dyDescent="0.35">
      <c r="B18" s="333">
        <v>4</v>
      </c>
      <c r="C18" s="333" t="s">
        <v>12</v>
      </c>
      <c r="D18" s="333" t="s">
        <v>12</v>
      </c>
      <c r="E18" s="333" t="s">
        <v>393</v>
      </c>
      <c r="F18" s="333">
        <v>8119000</v>
      </c>
      <c r="G18" s="333">
        <v>8419000</v>
      </c>
      <c r="H18" s="333">
        <v>1</v>
      </c>
      <c r="I18" s="333"/>
      <c r="J18" s="290">
        <v>1</v>
      </c>
    </row>
    <row r="19" spans="2:10" x14ac:dyDescent="0.35">
      <c r="B19" s="333">
        <v>4</v>
      </c>
      <c r="C19" s="333" t="s">
        <v>12</v>
      </c>
      <c r="D19" s="333" t="s">
        <v>12</v>
      </c>
      <c r="E19" s="333" t="s">
        <v>348</v>
      </c>
      <c r="F19" s="333">
        <v>7406000</v>
      </c>
      <c r="G19" s="333">
        <v>61056073.57</v>
      </c>
      <c r="H19" s="333">
        <v>1</v>
      </c>
      <c r="I19" s="333"/>
      <c r="J19" s="290">
        <v>2</v>
      </c>
    </row>
    <row r="20" spans="2:10" x14ac:dyDescent="0.35">
      <c r="B20" s="333">
        <v>4</v>
      </c>
      <c r="C20" s="333" t="s">
        <v>12</v>
      </c>
      <c r="D20" s="333" t="s">
        <v>72</v>
      </c>
      <c r="E20" s="333" t="s">
        <v>563</v>
      </c>
      <c r="F20" s="333">
        <v>9221000</v>
      </c>
      <c r="G20" s="333">
        <v>24083122.399999999</v>
      </c>
      <c r="H20" s="333">
        <v>1</v>
      </c>
      <c r="I20" s="333"/>
      <c r="J20" s="290">
        <v>1</v>
      </c>
    </row>
    <row r="21" spans="2:10" x14ac:dyDescent="0.35">
      <c r="B21" s="333">
        <v>4</v>
      </c>
      <c r="C21" s="333" t="s">
        <v>13</v>
      </c>
      <c r="D21" s="333" t="s">
        <v>87</v>
      </c>
      <c r="E21" s="333" t="s">
        <v>293</v>
      </c>
      <c r="F21" s="333">
        <v>7657000</v>
      </c>
      <c r="G21" s="333">
        <v>11260000</v>
      </c>
      <c r="H21" s="333">
        <v>1</v>
      </c>
      <c r="I21" s="333"/>
      <c r="J21" s="290">
        <v>1</v>
      </c>
    </row>
    <row r="22" spans="2:10" x14ac:dyDescent="0.35">
      <c r="B22" s="333">
        <v>4</v>
      </c>
      <c r="C22" s="333" t="s">
        <v>13</v>
      </c>
      <c r="D22" s="333" t="s">
        <v>87</v>
      </c>
      <c r="E22" s="333" t="s">
        <v>281</v>
      </c>
      <c r="F22" s="333">
        <v>9746250</v>
      </c>
      <c r="G22" s="333">
        <v>10762500</v>
      </c>
      <c r="H22" s="333">
        <v>4</v>
      </c>
      <c r="I22" s="333"/>
      <c r="J22" s="290">
        <v>1</v>
      </c>
    </row>
    <row r="23" spans="2:10" x14ac:dyDescent="0.35">
      <c r="B23" s="333">
        <v>4</v>
      </c>
      <c r="C23" s="333" t="s">
        <v>63</v>
      </c>
      <c r="D23" s="333" t="s">
        <v>276</v>
      </c>
      <c r="E23" s="333" t="s">
        <v>276</v>
      </c>
      <c r="F23" s="333">
        <v>9300000</v>
      </c>
      <c r="G23" s="333">
        <v>9600000</v>
      </c>
      <c r="H23" s="333">
        <v>2</v>
      </c>
      <c r="I23" s="333"/>
      <c r="J23" s="290">
        <v>1</v>
      </c>
    </row>
    <row r="24" spans="2:10" x14ac:dyDescent="0.35">
      <c r="B24" s="333">
        <v>4</v>
      </c>
      <c r="C24" s="333" t="s">
        <v>63</v>
      </c>
      <c r="D24" s="333" t="s">
        <v>303</v>
      </c>
      <c r="E24" s="333" t="s">
        <v>435</v>
      </c>
      <c r="F24" s="333">
        <v>13950000</v>
      </c>
      <c r="G24" s="333">
        <v>14250000</v>
      </c>
      <c r="H24" s="333">
        <v>1</v>
      </c>
      <c r="I24" s="333"/>
      <c r="J24" s="290">
        <v>2</v>
      </c>
    </row>
    <row r="25" spans="2:10" x14ac:dyDescent="0.35">
      <c r="B25" s="333">
        <v>4</v>
      </c>
      <c r="C25" s="333" t="s">
        <v>63</v>
      </c>
      <c r="D25" s="333" t="s">
        <v>325</v>
      </c>
      <c r="E25" s="333" t="s">
        <v>325</v>
      </c>
      <c r="F25" s="333">
        <v>13950000</v>
      </c>
      <c r="G25" s="333">
        <v>14250000</v>
      </c>
      <c r="H25" s="333">
        <v>1</v>
      </c>
      <c r="I25" s="333"/>
      <c r="J25" s="290">
        <v>1</v>
      </c>
    </row>
    <row r="26" spans="2:10" x14ac:dyDescent="0.35">
      <c r="B26" s="333">
        <v>4</v>
      </c>
      <c r="C26" s="333" t="s">
        <v>63</v>
      </c>
      <c r="D26" s="333" t="s">
        <v>325</v>
      </c>
      <c r="E26" s="333" t="s">
        <v>521</v>
      </c>
      <c r="F26" s="333">
        <v>9300000</v>
      </c>
      <c r="G26" s="333">
        <v>9600000</v>
      </c>
      <c r="H26" s="333">
        <v>1</v>
      </c>
      <c r="I26" s="333"/>
      <c r="J26" s="290">
        <v>1</v>
      </c>
    </row>
    <row r="27" spans="2:10" x14ac:dyDescent="0.35">
      <c r="B27" s="333">
        <v>4</v>
      </c>
      <c r="C27" s="333" t="s">
        <v>64</v>
      </c>
      <c r="D27" s="333" t="s">
        <v>345</v>
      </c>
      <c r="E27" s="333" t="s">
        <v>342</v>
      </c>
      <c r="F27" s="333">
        <v>9300000</v>
      </c>
      <c r="G27" s="333">
        <v>9600000</v>
      </c>
      <c r="H27" s="333">
        <v>1</v>
      </c>
      <c r="I27" s="333"/>
      <c r="J27" s="290">
        <v>1</v>
      </c>
    </row>
    <row r="28" spans="2:10" x14ac:dyDescent="0.35">
      <c r="B28" s="333">
        <v>4</v>
      </c>
      <c r="C28" s="333" t="s">
        <v>64</v>
      </c>
      <c r="D28" s="333" t="s">
        <v>388</v>
      </c>
      <c r="E28" s="333" t="s">
        <v>388</v>
      </c>
      <c r="F28" s="333">
        <v>9300000</v>
      </c>
      <c r="G28" s="333">
        <v>9600000</v>
      </c>
      <c r="H28" s="333">
        <v>1</v>
      </c>
      <c r="I28" s="333"/>
      <c r="J28" s="290">
        <v>1</v>
      </c>
    </row>
    <row r="29" spans="2:10" x14ac:dyDescent="0.35">
      <c r="B29" s="333">
        <v>4</v>
      </c>
      <c r="C29" s="333" t="s">
        <v>64</v>
      </c>
      <c r="D29" s="333" t="s">
        <v>80</v>
      </c>
      <c r="E29" s="333" t="s">
        <v>285</v>
      </c>
      <c r="F29" s="333">
        <v>9127000</v>
      </c>
      <c r="G29" s="333">
        <v>9600000</v>
      </c>
      <c r="H29" s="333">
        <v>1</v>
      </c>
      <c r="I29" s="333"/>
      <c r="J29" s="290">
        <v>4</v>
      </c>
    </row>
    <row r="30" spans="2:10" x14ac:dyDescent="0.35">
      <c r="B30" s="333">
        <v>4</v>
      </c>
      <c r="C30" s="333" t="s">
        <v>64</v>
      </c>
      <c r="D30" s="333" t="s">
        <v>327</v>
      </c>
      <c r="E30" s="333" t="s">
        <v>327</v>
      </c>
      <c r="F30" s="333">
        <v>9182000</v>
      </c>
      <c r="G30" s="333">
        <v>9600000</v>
      </c>
      <c r="H30" s="333">
        <v>1</v>
      </c>
      <c r="I30" s="333"/>
      <c r="J30" s="290">
        <v>1</v>
      </c>
    </row>
    <row r="31" spans="2:10" x14ac:dyDescent="0.35">
      <c r="B31" s="333">
        <v>4</v>
      </c>
      <c r="C31" s="333" t="s">
        <v>64</v>
      </c>
      <c r="D31" s="333" t="s">
        <v>328</v>
      </c>
      <c r="E31" s="333" t="s">
        <v>377</v>
      </c>
      <c r="F31" s="333">
        <v>9300000</v>
      </c>
      <c r="G31" s="333">
        <v>9600000</v>
      </c>
      <c r="H31" s="333">
        <v>1</v>
      </c>
      <c r="I31" s="333"/>
      <c r="J31" s="290">
        <v>1</v>
      </c>
    </row>
    <row r="32" spans="2:10" x14ac:dyDescent="0.35">
      <c r="B32" s="333">
        <v>4</v>
      </c>
      <c r="C32" s="333" t="s">
        <v>64</v>
      </c>
      <c r="D32" s="333" t="s">
        <v>328</v>
      </c>
      <c r="E32" s="333" t="s">
        <v>523</v>
      </c>
      <c r="F32" s="333">
        <v>9300000</v>
      </c>
      <c r="G32" s="333">
        <v>9500000</v>
      </c>
      <c r="H32" s="333">
        <v>1</v>
      </c>
      <c r="I32" s="333"/>
      <c r="J32" s="290">
        <v>1</v>
      </c>
    </row>
    <row r="33" spans="2:10" x14ac:dyDescent="0.35">
      <c r="B33" s="333">
        <v>4</v>
      </c>
      <c r="C33" s="333" t="s">
        <v>86</v>
      </c>
      <c r="D33" s="333" t="s">
        <v>88</v>
      </c>
      <c r="E33" s="333" t="s">
        <v>91</v>
      </c>
      <c r="F33" s="333">
        <v>9267000</v>
      </c>
      <c r="G33" s="333">
        <v>9600000</v>
      </c>
      <c r="H33" s="333">
        <v>2</v>
      </c>
      <c r="I33" s="333"/>
      <c r="J33" s="290">
        <v>1</v>
      </c>
    </row>
    <row r="34" spans="2:10" x14ac:dyDescent="0.35">
      <c r="B34" s="333">
        <v>4</v>
      </c>
      <c r="C34" s="333" t="s">
        <v>86</v>
      </c>
      <c r="D34" s="333" t="s">
        <v>88</v>
      </c>
      <c r="E34" s="333" t="s">
        <v>66</v>
      </c>
      <c r="F34" s="333">
        <v>9260666.6666666698</v>
      </c>
      <c r="G34" s="333">
        <v>11296000</v>
      </c>
      <c r="H34" s="333">
        <v>3</v>
      </c>
      <c r="I34" s="333"/>
      <c r="J34" s="290">
        <v>1</v>
      </c>
    </row>
    <row r="35" spans="2:10" x14ac:dyDescent="0.35">
      <c r="B35" s="333">
        <v>4</v>
      </c>
      <c r="C35" s="333" t="s">
        <v>86</v>
      </c>
      <c r="D35" s="333" t="s">
        <v>88</v>
      </c>
      <c r="E35" s="333" t="s">
        <v>67</v>
      </c>
      <c r="F35" s="333">
        <v>9286500</v>
      </c>
      <c r="G35" s="333">
        <v>9600000</v>
      </c>
      <c r="H35" s="333">
        <v>2</v>
      </c>
      <c r="I35" s="333"/>
      <c r="J35" s="290">
        <v>1</v>
      </c>
    </row>
    <row r="36" spans="2:10" x14ac:dyDescent="0.35">
      <c r="B36" s="333">
        <v>4</v>
      </c>
      <c r="C36" s="333" t="s">
        <v>86</v>
      </c>
      <c r="D36" s="333" t="s">
        <v>353</v>
      </c>
      <c r="E36" s="333" t="s">
        <v>373</v>
      </c>
      <c r="F36" s="333">
        <v>9293000</v>
      </c>
      <c r="G36" s="333">
        <v>9600000</v>
      </c>
      <c r="H36" s="333">
        <v>1</v>
      </c>
      <c r="I36" s="333"/>
      <c r="J36" s="290">
        <v>1</v>
      </c>
    </row>
    <row r="37" spans="2:10" x14ac:dyDescent="0.35">
      <c r="B37" s="333">
        <v>4</v>
      </c>
      <c r="C37" s="333" t="s">
        <v>86</v>
      </c>
      <c r="D37" s="333" t="s">
        <v>353</v>
      </c>
      <c r="E37" s="333" t="s">
        <v>390</v>
      </c>
      <c r="F37" s="333">
        <v>13950000</v>
      </c>
      <c r="G37" s="333">
        <v>14250000</v>
      </c>
      <c r="H37" s="333">
        <v>1</v>
      </c>
      <c r="I37" s="333"/>
      <c r="J37" s="290">
        <v>1</v>
      </c>
    </row>
    <row r="38" spans="2:10" x14ac:dyDescent="0.35">
      <c r="B38" s="333">
        <v>4</v>
      </c>
      <c r="C38" s="333" t="s">
        <v>86</v>
      </c>
      <c r="D38" s="333" t="s">
        <v>271</v>
      </c>
      <c r="E38" s="333" t="s">
        <v>496</v>
      </c>
      <c r="F38" s="333">
        <v>9280000</v>
      </c>
      <c r="G38" s="333">
        <v>9842000</v>
      </c>
      <c r="H38" s="333">
        <v>1</v>
      </c>
      <c r="I38" s="333"/>
      <c r="J38" s="290">
        <v>1</v>
      </c>
    </row>
    <row r="39" spans="2:10" x14ac:dyDescent="0.35">
      <c r="B39" s="333">
        <v>4</v>
      </c>
      <c r="C39" s="333" t="s">
        <v>86</v>
      </c>
      <c r="D39" s="333" t="s">
        <v>89</v>
      </c>
      <c r="E39" s="333" t="s">
        <v>89</v>
      </c>
      <c r="F39" s="333">
        <v>9263500</v>
      </c>
      <c r="G39" s="333">
        <v>9600000</v>
      </c>
      <c r="H39" s="333">
        <v>2</v>
      </c>
      <c r="I39" s="333"/>
      <c r="J39" s="290">
        <v>1</v>
      </c>
    </row>
    <row r="40" spans="2:10" x14ac:dyDescent="0.35">
      <c r="B40" s="333">
        <v>4</v>
      </c>
      <c r="C40" s="333" t="s">
        <v>86</v>
      </c>
      <c r="D40" s="333" t="s">
        <v>89</v>
      </c>
      <c r="E40" s="333" t="s">
        <v>391</v>
      </c>
      <c r="F40" s="333">
        <v>9241000</v>
      </c>
      <c r="G40" s="333">
        <v>9600000</v>
      </c>
      <c r="H40" s="333">
        <v>1</v>
      </c>
      <c r="I40" s="333"/>
      <c r="J40" s="290">
        <v>1</v>
      </c>
    </row>
    <row r="41" spans="2:10" x14ac:dyDescent="0.35">
      <c r="B41" s="333">
        <v>22</v>
      </c>
      <c r="C41" s="333" t="s">
        <v>84</v>
      </c>
      <c r="D41" s="333" t="s">
        <v>341</v>
      </c>
      <c r="E41" s="333" t="s">
        <v>425</v>
      </c>
      <c r="F41" s="333">
        <v>7615000</v>
      </c>
      <c r="G41" s="333">
        <v>31867000</v>
      </c>
      <c r="H41" s="333">
        <v>1</v>
      </c>
      <c r="I41" s="333"/>
      <c r="J41" s="290">
        <v>1</v>
      </c>
    </row>
    <row r="42" spans="2:10" x14ac:dyDescent="0.35">
      <c r="B42" s="333">
        <v>22</v>
      </c>
      <c r="C42" s="333" t="s">
        <v>11</v>
      </c>
      <c r="D42" s="333" t="s">
        <v>78</v>
      </c>
      <c r="E42" s="333" t="s">
        <v>379</v>
      </c>
      <c r="F42" s="333">
        <v>9001000</v>
      </c>
      <c r="G42" s="333">
        <v>36043580</v>
      </c>
      <c r="H42" s="333">
        <v>1</v>
      </c>
      <c r="I42" s="333"/>
      <c r="J42" s="290">
        <v>2</v>
      </c>
    </row>
    <row r="43" spans="2:10" x14ac:dyDescent="0.35">
      <c r="B43" s="333">
        <v>22</v>
      </c>
      <c r="C43" s="333" t="s">
        <v>12</v>
      </c>
      <c r="D43" s="333" t="s">
        <v>12</v>
      </c>
      <c r="E43" s="333" t="s">
        <v>348</v>
      </c>
      <c r="F43" s="333">
        <v>8581000</v>
      </c>
      <c r="G43" s="333">
        <v>44781000</v>
      </c>
      <c r="H43" s="333">
        <v>1</v>
      </c>
      <c r="I43" s="333"/>
      <c r="J43" s="290">
        <v>1</v>
      </c>
    </row>
    <row r="44" spans="2:10" x14ac:dyDescent="0.35">
      <c r="B44" s="333">
        <v>22</v>
      </c>
      <c r="C44" s="333" t="s">
        <v>13</v>
      </c>
      <c r="D44" s="333" t="s">
        <v>13</v>
      </c>
      <c r="E44" s="333" t="s">
        <v>607</v>
      </c>
      <c r="F44" s="333">
        <v>6776000</v>
      </c>
      <c r="G44" s="333">
        <v>48810000</v>
      </c>
      <c r="H44" s="333">
        <v>1</v>
      </c>
      <c r="I44" s="333"/>
      <c r="J44" s="290">
        <v>1</v>
      </c>
    </row>
    <row r="45" spans="2:10" x14ac:dyDescent="0.35">
      <c r="B45" s="333">
        <v>22</v>
      </c>
      <c r="C45" s="333" t="s">
        <v>63</v>
      </c>
      <c r="D45" s="333" t="s">
        <v>336</v>
      </c>
      <c r="E45" s="333" t="s">
        <v>336</v>
      </c>
      <c r="F45" s="333">
        <v>9254000</v>
      </c>
      <c r="G45" s="333">
        <v>23954000</v>
      </c>
      <c r="H45" s="333">
        <v>1</v>
      </c>
      <c r="I45" s="333"/>
      <c r="J45" s="290">
        <v>1</v>
      </c>
    </row>
    <row r="46" spans="2:10" x14ac:dyDescent="0.35">
      <c r="B46" s="333">
        <v>22</v>
      </c>
      <c r="C46" s="333" t="s">
        <v>63</v>
      </c>
      <c r="D46" s="333" t="s">
        <v>344</v>
      </c>
      <c r="E46" s="333" t="s">
        <v>344</v>
      </c>
      <c r="F46" s="333">
        <v>9201000</v>
      </c>
      <c r="G46" s="333">
        <v>39701000</v>
      </c>
      <c r="H46" s="333">
        <v>1</v>
      </c>
      <c r="I46" s="333"/>
      <c r="J46" s="290">
        <v>2</v>
      </c>
    </row>
    <row r="47" spans="2:10" x14ac:dyDescent="0.35">
      <c r="B47" s="333">
        <v>22</v>
      </c>
      <c r="C47" s="333" t="s">
        <v>64</v>
      </c>
      <c r="D47" s="333" t="s">
        <v>64</v>
      </c>
      <c r="E47" s="333" t="s">
        <v>430</v>
      </c>
      <c r="F47" s="333">
        <v>9280000</v>
      </c>
      <c r="G47" s="333">
        <v>17700000</v>
      </c>
      <c r="H47" s="333">
        <v>1</v>
      </c>
      <c r="I47" s="333"/>
      <c r="J47" s="290">
        <v>1</v>
      </c>
    </row>
    <row r="48" spans="2:10" x14ac:dyDescent="0.35">
      <c r="B48" s="333">
        <v>22</v>
      </c>
      <c r="C48" s="333" t="s">
        <v>86</v>
      </c>
      <c r="D48" s="333" t="s">
        <v>353</v>
      </c>
      <c r="E48" s="333" t="s">
        <v>380</v>
      </c>
      <c r="F48" s="333">
        <v>8749000</v>
      </c>
      <c r="G48" s="333">
        <v>15749000</v>
      </c>
      <c r="H48" s="333">
        <v>1</v>
      </c>
      <c r="I48" s="333"/>
      <c r="J48" s="290">
        <v>1</v>
      </c>
    </row>
    <row r="49" spans="2:10" x14ac:dyDescent="0.35">
      <c r="B49" s="333">
        <v>26</v>
      </c>
      <c r="C49" s="333" t="s">
        <v>84</v>
      </c>
      <c r="D49" s="333" t="s">
        <v>300</v>
      </c>
      <c r="E49" s="333" t="s">
        <v>301</v>
      </c>
      <c r="F49" s="333">
        <v>6230000</v>
      </c>
      <c r="G49" s="333">
        <v>51672000</v>
      </c>
      <c r="H49" s="333">
        <v>1</v>
      </c>
      <c r="I49" s="333"/>
      <c r="J49" s="290">
        <v>1</v>
      </c>
    </row>
    <row r="50" spans="2:10" x14ac:dyDescent="0.35">
      <c r="B50" s="333">
        <v>26</v>
      </c>
      <c r="C50" s="333" t="s">
        <v>11</v>
      </c>
      <c r="D50" s="333" t="s">
        <v>85</v>
      </c>
      <c r="E50" s="333" t="s">
        <v>363</v>
      </c>
      <c r="F50" s="333">
        <v>9001000</v>
      </c>
      <c r="G50" s="333">
        <v>12186990</v>
      </c>
      <c r="H50" s="333">
        <v>2</v>
      </c>
      <c r="I50" s="333"/>
      <c r="J50" s="290">
        <v>4</v>
      </c>
    </row>
    <row r="51" spans="2:10" x14ac:dyDescent="0.35">
      <c r="B51" s="333">
        <v>26</v>
      </c>
      <c r="C51" s="333" t="s">
        <v>86</v>
      </c>
      <c r="D51" s="333" t="s">
        <v>89</v>
      </c>
      <c r="E51" s="333" t="s">
        <v>89</v>
      </c>
      <c r="F51" s="333">
        <v>9175000</v>
      </c>
      <c r="G51" s="333">
        <v>16927129.66</v>
      </c>
      <c r="H51" s="333">
        <v>1</v>
      </c>
      <c r="I51" s="333"/>
      <c r="J51" s="290">
        <v>1</v>
      </c>
    </row>
    <row r="52" spans="2:10" x14ac:dyDescent="0.35">
      <c r="B52" s="333">
        <v>27</v>
      </c>
      <c r="C52" s="333" t="s">
        <v>84</v>
      </c>
      <c r="D52" s="333" t="s">
        <v>84</v>
      </c>
      <c r="E52" s="333" t="s">
        <v>406</v>
      </c>
      <c r="F52" s="333">
        <v>0</v>
      </c>
      <c r="G52" s="333">
        <v>2</v>
      </c>
      <c r="H52" s="333">
        <v>1</v>
      </c>
      <c r="I52" s="333"/>
      <c r="J52" s="290">
        <v>1</v>
      </c>
    </row>
    <row r="53" spans="2:10" x14ac:dyDescent="0.35">
      <c r="B53" s="333">
        <v>27</v>
      </c>
      <c r="C53" s="333" t="s">
        <v>84</v>
      </c>
      <c r="D53" s="333" t="s">
        <v>346</v>
      </c>
      <c r="E53" s="333" t="s">
        <v>346</v>
      </c>
      <c r="F53" s="333">
        <v>7280000</v>
      </c>
      <c r="G53" s="333">
        <v>52546000</v>
      </c>
      <c r="H53" s="333">
        <v>1</v>
      </c>
      <c r="I53" s="333"/>
      <c r="J53" s="290">
        <v>1</v>
      </c>
    </row>
    <row r="54" spans="2:10" x14ac:dyDescent="0.35">
      <c r="B54" s="333">
        <v>27</v>
      </c>
      <c r="C54" s="333" t="s">
        <v>84</v>
      </c>
      <c r="D54" s="333" t="s">
        <v>300</v>
      </c>
      <c r="E54" s="333" t="s">
        <v>532</v>
      </c>
      <c r="F54" s="333">
        <v>0</v>
      </c>
      <c r="G54" s="333">
        <v>2</v>
      </c>
      <c r="H54" s="333">
        <v>1</v>
      </c>
      <c r="I54" s="333"/>
      <c r="J54" s="290">
        <v>1</v>
      </c>
    </row>
    <row r="55" spans="2:10" ht="18" customHeight="1" x14ac:dyDescent="0.35">
      <c r="B55" s="333">
        <v>27</v>
      </c>
      <c r="C55" s="333" t="s">
        <v>11</v>
      </c>
      <c r="D55" s="333" t="s">
        <v>11</v>
      </c>
      <c r="E55" s="333" t="s">
        <v>482</v>
      </c>
      <c r="F55" s="333">
        <v>9001000</v>
      </c>
      <c r="G55" s="333">
        <v>35161000</v>
      </c>
      <c r="H55" s="333">
        <v>1</v>
      </c>
      <c r="I55" s="333"/>
      <c r="J55" s="290">
        <v>1</v>
      </c>
    </row>
    <row r="56" spans="2:10" x14ac:dyDescent="0.35">
      <c r="B56" s="333">
        <v>27</v>
      </c>
      <c r="C56" s="333" t="s">
        <v>11</v>
      </c>
      <c r="D56" s="333" t="s">
        <v>78</v>
      </c>
      <c r="E56" s="333" t="s">
        <v>302</v>
      </c>
      <c r="F56" s="333">
        <v>9231000</v>
      </c>
      <c r="G56" s="333">
        <v>19658000</v>
      </c>
      <c r="H56" s="333">
        <v>2</v>
      </c>
      <c r="I56" s="333"/>
      <c r="J56" s="290">
        <v>1</v>
      </c>
    </row>
    <row r="57" spans="2:10" x14ac:dyDescent="0.35">
      <c r="B57" s="333">
        <v>27</v>
      </c>
      <c r="C57" s="333" t="s">
        <v>12</v>
      </c>
      <c r="D57" s="333" t="s">
        <v>12</v>
      </c>
      <c r="E57" s="333" t="s">
        <v>393</v>
      </c>
      <c r="F57" s="333">
        <v>5978000</v>
      </c>
      <c r="G57" s="333">
        <v>30805000</v>
      </c>
      <c r="H57" s="333">
        <v>1</v>
      </c>
      <c r="I57" s="333"/>
      <c r="J57" s="290">
        <v>1</v>
      </c>
    </row>
    <row r="58" spans="2:10" x14ac:dyDescent="0.35">
      <c r="B58" s="333">
        <v>27</v>
      </c>
      <c r="C58" s="333" t="s">
        <v>12</v>
      </c>
      <c r="D58" s="333" t="s">
        <v>238</v>
      </c>
      <c r="E58" s="333" t="s">
        <v>349</v>
      </c>
      <c r="F58" s="333">
        <v>4101500</v>
      </c>
      <c r="G58" s="333">
        <v>33993832.219999999</v>
      </c>
      <c r="H58" s="333">
        <v>2</v>
      </c>
      <c r="I58" s="333"/>
      <c r="J58" s="290">
        <v>1</v>
      </c>
    </row>
    <row r="59" spans="2:10" x14ac:dyDescent="0.35">
      <c r="B59" s="333">
        <v>27</v>
      </c>
      <c r="C59" s="333" t="s">
        <v>13</v>
      </c>
      <c r="D59" s="333" t="s">
        <v>13</v>
      </c>
      <c r="E59" s="333" t="s">
        <v>608</v>
      </c>
      <c r="F59" s="333">
        <v>8203000</v>
      </c>
      <c r="G59" s="333">
        <v>60078000</v>
      </c>
      <c r="H59" s="333">
        <v>1</v>
      </c>
      <c r="I59" s="333"/>
      <c r="J59" s="290">
        <v>1</v>
      </c>
    </row>
    <row r="60" spans="2:10" x14ac:dyDescent="0.35">
      <c r="B60" s="333">
        <v>27</v>
      </c>
      <c r="C60" s="333" t="s">
        <v>63</v>
      </c>
      <c r="D60" s="333" t="s">
        <v>336</v>
      </c>
      <c r="E60" s="333" t="s">
        <v>336</v>
      </c>
      <c r="F60" s="333">
        <v>8287000</v>
      </c>
      <c r="G60" s="333">
        <v>12550000</v>
      </c>
      <c r="H60" s="333">
        <v>1</v>
      </c>
      <c r="I60" s="333"/>
      <c r="J60" s="290">
        <v>1</v>
      </c>
    </row>
    <row r="61" spans="2:10" x14ac:dyDescent="0.35">
      <c r="B61" s="333">
        <v>27</v>
      </c>
      <c r="C61" s="333" t="s">
        <v>63</v>
      </c>
      <c r="D61" s="333" t="s">
        <v>336</v>
      </c>
      <c r="E61" s="333" t="s">
        <v>371</v>
      </c>
      <c r="F61" s="333">
        <v>9227000</v>
      </c>
      <c r="G61" s="333">
        <v>10753000</v>
      </c>
      <c r="H61" s="333">
        <v>1</v>
      </c>
      <c r="I61" s="333"/>
      <c r="J61" s="290">
        <v>1</v>
      </c>
    </row>
    <row r="62" spans="2:10" x14ac:dyDescent="0.35">
      <c r="B62" s="333">
        <v>27</v>
      </c>
      <c r="C62" s="333" t="s">
        <v>63</v>
      </c>
      <c r="D62" s="333" t="s">
        <v>357</v>
      </c>
      <c r="E62" s="333" t="s">
        <v>375</v>
      </c>
      <c r="F62" s="333">
        <v>8749000</v>
      </c>
      <c r="G62" s="333">
        <v>14269000</v>
      </c>
      <c r="H62" s="333">
        <v>1</v>
      </c>
      <c r="I62" s="333"/>
      <c r="J62" s="290">
        <v>2</v>
      </c>
    </row>
    <row r="63" spans="2:10" x14ac:dyDescent="0.35">
      <c r="B63" s="333">
        <v>27</v>
      </c>
      <c r="C63" s="333" t="s">
        <v>63</v>
      </c>
      <c r="D63" s="333" t="s">
        <v>423</v>
      </c>
      <c r="E63" s="333" t="s">
        <v>422</v>
      </c>
      <c r="F63" s="333">
        <v>8329000</v>
      </c>
      <c r="G63" s="333">
        <v>30034000</v>
      </c>
      <c r="H63" s="333">
        <v>1</v>
      </c>
      <c r="I63" s="333"/>
      <c r="J63" s="290">
        <v>1</v>
      </c>
    </row>
    <row r="64" spans="2:10" x14ac:dyDescent="0.35">
      <c r="B64" s="333">
        <v>27</v>
      </c>
      <c r="C64" s="333" t="s">
        <v>64</v>
      </c>
      <c r="D64" s="333" t="s">
        <v>329</v>
      </c>
      <c r="E64" s="333" t="s">
        <v>330</v>
      </c>
      <c r="F64" s="333">
        <v>9254000</v>
      </c>
      <c r="G64" s="333">
        <v>10173000</v>
      </c>
      <c r="H64" s="333">
        <v>1</v>
      </c>
      <c r="I64" s="333"/>
      <c r="J64" s="290">
        <v>1</v>
      </c>
    </row>
    <row r="65" spans="2:10" x14ac:dyDescent="0.35">
      <c r="B65" s="333">
        <v>27</v>
      </c>
      <c r="C65" s="333" t="s">
        <v>86</v>
      </c>
      <c r="D65" s="333" t="s">
        <v>86</v>
      </c>
      <c r="E65" s="333" t="s">
        <v>86</v>
      </c>
      <c r="F65" s="333">
        <v>0</v>
      </c>
      <c r="G65" s="333">
        <v>16967664.43</v>
      </c>
      <c r="H65" s="333">
        <v>1</v>
      </c>
      <c r="I65" s="333"/>
      <c r="J65" s="290">
        <v>1</v>
      </c>
    </row>
    <row r="66" spans="2:10" x14ac:dyDescent="0.35">
      <c r="B66" s="333">
        <v>28</v>
      </c>
      <c r="C66" s="333" t="s">
        <v>84</v>
      </c>
      <c r="D66" s="333" t="s">
        <v>539</v>
      </c>
      <c r="E66" s="333" t="s">
        <v>305</v>
      </c>
      <c r="F66" s="333">
        <v>9300000</v>
      </c>
      <c r="G66" s="333">
        <v>9605505.2300000004</v>
      </c>
      <c r="H66" s="333">
        <v>1</v>
      </c>
      <c r="I66" s="333"/>
      <c r="J66" s="290">
        <v>1</v>
      </c>
    </row>
    <row r="67" spans="2:10" x14ac:dyDescent="0.35">
      <c r="B67" s="333">
        <v>28</v>
      </c>
      <c r="C67" s="333" t="s">
        <v>84</v>
      </c>
      <c r="D67" s="333" t="s">
        <v>90</v>
      </c>
      <c r="E67" s="333" t="s">
        <v>446</v>
      </c>
      <c r="F67" s="333">
        <v>9201000</v>
      </c>
      <c r="G67" s="333">
        <v>9570723.8300000001</v>
      </c>
      <c r="H67" s="333">
        <v>1</v>
      </c>
      <c r="I67" s="333"/>
      <c r="J67" s="290">
        <v>1</v>
      </c>
    </row>
    <row r="68" spans="2:10" x14ac:dyDescent="0.35">
      <c r="B68" s="333">
        <v>28</v>
      </c>
      <c r="C68" s="333" t="s">
        <v>84</v>
      </c>
      <c r="D68" s="333" t="s">
        <v>90</v>
      </c>
      <c r="E68" s="333" t="s">
        <v>362</v>
      </c>
      <c r="F68" s="333">
        <v>9300000</v>
      </c>
      <c r="G68" s="333">
        <v>9606025.0299999993</v>
      </c>
      <c r="H68" s="333">
        <v>1</v>
      </c>
      <c r="I68" s="333"/>
      <c r="J68" s="290">
        <v>1</v>
      </c>
    </row>
    <row r="69" spans="2:10" x14ac:dyDescent="0.35">
      <c r="B69" s="333">
        <v>28</v>
      </c>
      <c r="C69" s="333" t="s">
        <v>11</v>
      </c>
      <c r="D69" s="333" t="s">
        <v>541</v>
      </c>
      <c r="E69" s="333" t="s">
        <v>543</v>
      </c>
      <c r="F69" s="333">
        <v>11625000</v>
      </c>
      <c r="G69" s="333">
        <v>12086696.994999999</v>
      </c>
      <c r="H69" s="333">
        <v>2</v>
      </c>
      <c r="I69" s="333"/>
      <c r="J69" s="290">
        <v>1</v>
      </c>
    </row>
    <row r="70" spans="2:10" x14ac:dyDescent="0.35">
      <c r="B70" s="333">
        <v>28</v>
      </c>
      <c r="C70" s="333" t="s">
        <v>11</v>
      </c>
      <c r="D70" s="333" t="s">
        <v>340</v>
      </c>
      <c r="E70" s="333" t="s">
        <v>340</v>
      </c>
      <c r="F70" s="333">
        <v>9300000</v>
      </c>
      <c r="G70" s="333">
        <v>9606025.0299999993</v>
      </c>
      <c r="H70" s="333">
        <v>1</v>
      </c>
      <c r="I70" s="333"/>
      <c r="J70" s="290">
        <v>1</v>
      </c>
    </row>
    <row r="71" spans="2:10" x14ac:dyDescent="0.35">
      <c r="B71" s="333">
        <v>28</v>
      </c>
      <c r="C71" s="333" t="s">
        <v>11</v>
      </c>
      <c r="D71" s="333" t="s">
        <v>340</v>
      </c>
      <c r="E71" s="333" t="s">
        <v>544</v>
      </c>
      <c r="F71" s="333">
        <v>9300000</v>
      </c>
      <c r="G71" s="333">
        <v>9606025.0299999993</v>
      </c>
      <c r="H71" s="333">
        <v>1</v>
      </c>
      <c r="I71" s="333"/>
      <c r="J71" s="290">
        <v>1</v>
      </c>
    </row>
    <row r="72" spans="2:10" x14ac:dyDescent="0.35">
      <c r="B72" s="333">
        <v>28</v>
      </c>
      <c r="C72" s="333" t="s">
        <v>11</v>
      </c>
      <c r="D72" s="333" t="s">
        <v>78</v>
      </c>
      <c r="E72" s="333" t="s">
        <v>83</v>
      </c>
      <c r="F72" s="333">
        <v>9300000</v>
      </c>
      <c r="G72" s="333">
        <v>9606025.0299999993</v>
      </c>
      <c r="H72" s="333">
        <v>1</v>
      </c>
      <c r="I72" s="333"/>
      <c r="J72" s="290">
        <v>2</v>
      </c>
    </row>
    <row r="73" spans="2:10" x14ac:dyDescent="0.35">
      <c r="B73" s="333">
        <v>28</v>
      </c>
      <c r="C73" s="333" t="s">
        <v>11</v>
      </c>
      <c r="D73" s="333" t="s">
        <v>71</v>
      </c>
      <c r="E73" s="333" t="s">
        <v>411</v>
      </c>
      <c r="F73" s="333">
        <v>9267000</v>
      </c>
      <c r="G73" s="333">
        <v>9605652.1300000008</v>
      </c>
      <c r="H73" s="333">
        <v>1</v>
      </c>
      <c r="I73" s="333"/>
      <c r="J73" s="290">
        <v>2</v>
      </c>
    </row>
    <row r="74" spans="2:10" x14ac:dyDescent="0.35">
      <c r="B74" s="333">
        <v>28</v>
      </c>
      <c r="C74" s="333" t="s">
        <v>11</v>
      </c>
      <c r="D74" s="333" t="s">
        <v>71</v>
      </c>
      <c r="E74" s="333" t="s">
        <v>384</v>
      </c>
      <c r="F74" s="333">
        <v>9300000</v>
      </c>
      <c r="G74" s="333">
        <v>9587840</v>
      </c>
      <c r="H74" s="333">
        <v>1</v>
      </c>
      <c r="I74" s="333"/>
      <c r="J74" s="290">
        <v>1</v>
      </c>
    </row>
    <row r="75" spans="2:10" x14ac:dyDescent="0.35">
      <c r="B75" s="333">
        <v>28</v>
      </c>
      <c r="C75" s="333" t="s">
        <v>11</v>
      </c>
      <c r="D75" s="333" t="s">
        <v>71</v>
      </c>
      <c r="E75" s="333" t="s">
        <v>515</v>
      </c>
      <c r="F75" s="333">
        <v>9300000</v>
      </c>
      <c r="G75" s="333">
        <v>9587840</v>
      </c>
      <c r="H75" s="333">
        <v>1</v>
      </c>
      <c r="I75" s="333"/>
      <c r="J75" s="290">
        <v>1</v>
      </c>
    </row>
    <row r="76" spans="2:10" x14ac:dyDescent="0.35">
      <c r="B76" s="333">
        <v>28</v>
      </c>
      <c r="C76" s="333" t="s">
        <v>11</v>
      </c>
      <c r="D76" s="333" t="s">
        <v>278</v>
      </c>
      <c r="E76" s="333" t="s">
        <v>278</v>
      </c>
      <c r="F76" s="333">
        <v>9286000</v>
      </c>
      <c r="G76" s="333">
        <v>9587681.8000000007</v>
      </c>
      <c r="H76" s="333">
        <v>1</v>
      </c>
      <c r="I76" s="333"/>
      <c r="J76" s="290">
        <v>2</v>
      </c>
    </row>
    <row r="77" spans="2:10" x14ac:dyDescent="0.35">
      <c r="B77" s="333">
        <v>28</v>
      </c>
      <c r="C77" s="333" t="s">
        <v>11</v>
      </c>
      <c r="D77" s="333" t="s">
        <v>278</v>
      </c>
      <c r="E77" s="333" t="s">
        <v>413</v>
      </c>
      <c r="F77" s="333">
        <v>8371000</v>
      </c>
      <c r="G77" s="333">
        <v>9595527.3300000001</v>
      </c>
      <c r="H77" s="333">
        <v>1</v>
      </c>
      <c r="I77" s="333"/>
      <c r="J77" s="290">
        <v>1</v>
      </c>
    </row>
    <row r="78" spans="2:10" x14ac:dyDescent="0.35">
      <c r="B78" s="333">
        <v>28</v>
      </c>
      <c r="C78" s="333" t="s">
        <v>11</v>
      </c>
      <c r="D78" s="333" t="s">
        <v>82</v>
      </c>
      <c r="E78" s="333" t="s">
        <v>342</v>
      </c>
      <c r="F78" s="333">
        <v>8772500</v>
      </c>
      <c r="G78" s="333">
        <v>9667859.9399999995</v>
      </c>
      <c r="H78" s="333">
        <v>4</v>
      </c>
      <c r="I78" s="333"/>
      <c r="J78" s="290">
        <v>1</v>
      </c>
    </row>
    <row r="79" spans="2:10" x14ac:dyDescent="0.35">
      <c r="B79" s="333">
        <v>28</v>
      </c>
      <c r="C79" s="333" t="s">
        <v>11</v>
      </c>
      <c r="D79" s="333" t="s">
        <v>82</v>
      </c>
      <c r="E79" s="333" t="s">
        <v>414</v>
      </c>
      <c r="F79" s="333">
        <v>9300000</v>
      </c>
      <c r="G79" s="333">
        <v>10344024.560000001</v>
      </c>
      <c r="H79" s="333">
        <v>1</v>
      </c>
      <c r="I79" s="333"/>
      <c r="J79" s="290">
        <v>1</v>
      </c>
    </row>
    <row r="80" spans="2:10" x14ac:dyDescent="0.35">
      <c r="B80" s="333">
        <v>28</v>
      </c>
      <c r="C80" s="333" t="s">
        <v>13</v>
      </c>
      <c r="D80" s="333" t="s">
        <v>87</v>
      </c>
      <c r="E80" s="333" t="s">
        <v>519</v>
      </c>
      <c r="F80" s="333">
        <v>8959000</v>
      </c>
      <c r="G80" s="333">
        <v>9567989.2300000004</v>
      </c>
      <c r="H80" s="333">
        <v>1</v>
      </c>
      <c r="I80" s="333"/>
      <c r="J80" s="290">
        <v>5</v>
      </c>
    </row>
    <row r="81" spans="2:10" x14ac:dyDescent="0.35">
      <c r="B81" s="333">
        <v>28</v>
      </c>
      <c r="C81" s="333" t="s">
        <v>13</v>
      </c>
      <c r="D81" s="333" t="s">
        <v>87</v>
      </c>
      <c r="E81" s="333" t="s">
        <v>293</v>
      </c>
      <c r="F81" s="333">
        <v>10834666.6666667</v>
      </c>
      <c r="G81" s="333">
        <v>11175592.6033333</v>
      </c>
      <c r="H81" s="333">
        <v>3</v>
      </c>
      <c r="I81" s="333"/>
      <c r="J81" s="290">
        <v>1</v>
      </c>
    </row>
    <row r="82" spans="2:10" x14ac:dyDescent="0.35">
      <c r="B82" s="333">
        <v>28</v>
      </c>
      <c r="C82" s="333" t="s">
        <v>13</v>
      </c>
      <c r="D82" s="333" t="s">
        <v>87</v>
      </c>
      <c r="E82" s="333" t="s">
        <v>281</v>
      </c>
      <c r="F82" s="333">
        <v>9300000</v>
      </c>
      <c r="G82" s="333">
        <v>9606025.0299999993</v>
      </c>
      <c r="H82" s="333">
        <v>1</v>
      </c>
      <c r="I82" s="333"/>
      <c r="J82" s="290">
        <v>3</v>
      </c>
    </row>
    <row r="83" spans="2:10" x14ac:dyDescent="0.35">
      <c r="B83" s="333">
        <v>28</v>
      </c>
      <c r="C83" s="333" t="s">
        <v>63</v>
      </c>
      <c r="D83" s="333" t="s">
        <v>276</v>
      </c>
      <c r="E83" s="333" t="s">
        <v>276</v>
      </c>
      <c r="F83" s="333">
        <v>13426000</v>
      </c>
      <c r="G83" s="333">
        <v>14379171.65</v>
      </c>
      <c r="H83" s="333">
        <v>1</v>
      </c>
      <c r="I83" s="333"/>
      <c r="J83" s="290">
        <v>2</v>
      </c>
    </row>
    <row r="84" spans="2:10" x14ac:dyDescent="0.35">
      <c r="B84" s="333">
        <v>28</v>
      </c>
      <c r="C84" s="333" t="s">
        <v>63</v>
      </c>
      <c r="D84" s="333" t="s">
        <v>359</v>
      </c>
      <c r="E84" s="333" t="s">
        <v>359</v>
      </c>
      <c r="F84" s="333">
        <v>8919500</v>
      </c>
      <c r="G84" s="333">
        <v>9584634.1300000008</v>
      </c>
      <c r="H84" s="333">
        <v>2</v>
      </c>
      <c r="I84" s="333"/>
      <c r="J84" s="290">
        <v>1</v>
      </c>
    </row>
    <row r="85" spans="2:10" x14ac:dyDescent="0.35">
      <c r="B85" s="333">
        <v>28</v>
      </c>
      <c r="C85" s="333" t="s">
        <v>63</v>
      </c>
      <c r="D85" s="333" t="s">
        <v>359</v>
      </c>
      <c r="E85" s="333" t="s">
        <v>425</v>
      </c>
      <c r="F85" s="333">
        <v>9215833.3333333302</v>
      </c>
      <c r="G85" s="333">
        <v>9605073.9466666691</v>
      </c>
      <c r="H85" s="333">
        <v>6</v>
      </c>
      <c r="I85" s="333"/>
      <c r="J85" s="290">
        <v>1</v>
      </c>
    </row>
    <row r="86" spans="2:10" x14ac:dyDescent="0.35">
      <c r="B86" s="333">
        <v>28</v>
      </c>
      <c r="C86" s="333" t="s">
        <v>63</v>
      </c>
      <c r="D86" s="333" t="s">
        <v>359</v>
      </c>
      <c r="E86" s="333" t="s">
        <v>473</v>
      </c>
      <c r="F86" s="333">
        <v>9300000</v>
      </c>
      <c r="G86" s="333">
        <v>9606025.0299999993</v>
      </c>
      <c r="H86" s="333">
        <v>1</v>
      </c>
      <c r="I86" s="333"/>
      <c r="J86" s="290">
        <v>2</v>
      </c>
    </row>
    <row r="87" spans="2:10" x14ac:dyDescent="0.35">
      <c r="B87" s="333">
        <v>28</v>
      </c>
      <c r="C87" s="333" t="s">
        <v>63</v>
      </c>
      <c r="D87" s="333" t="s">
        <v>73</v>
      </c>
      <c r="E87" s="333" t="s">
        <v>549</v>
      </c>
      <c r="F87" s="333">
        <v>4650000</v>
      </c>
      <c r="G87" s="333">
        <v>9587840</v>
      </c>
      <c r="H87" s="333">
        <v>2</v>
      </c>
      <c r="I87" s="333"/>
      <c r="J87" s="290">
        <v>1</v>
      </c>
    </row>
    <row r="88" spans="2:10" x14ac:dyDescent="0.35">
      <c r="B88" s="333">
        <v>28</v>
      </c>
      <c r="C88" s="333" t="s">
        <v>63</v>
      </c>
      <c r="D88" s="333" t="s">
        <v>73</v>
      </c>
      <c r="E88" s="333" t="s">
        <v>427</v>
      </c>
      <c r="F88" s="333">
        <v>7364000</v>
      </c>
      <c r="G88" s="333">
        <v>9584148.2300000004</v>
      </c>
      <c r="H88" s="333">
        <v>1</v>
      </c>
      <c r="I88" s="333"/>
      <c r="J88" s="290">
        <v>1</v>
      </c>
    </row>
    <row r="89" spans="2:10" x14ac:dyDescent="0.35">
      <c r="B89" s="333">
        <v>28</v>
      </c>
      <c r="C89" s="333" t="s">
        <v>63</v>
      </c>
      <c r="D89" s="333" t="s">
        <v>336</v>
      </c>
      <c r="E89" s="333" t="s">
        <v>336</v>
      </c>
      <c r="F89" s="333">
        <v>9300000</v>
      </c>
      <c r="G89" s="333">
        <v>9606025.0299999993</v>
      </c>
      <c r="H89" s="333">
        <v>1</v>
      </c>
      <c r="I89" s="333"/>
      <c r="J89" s="290">
        <v>1</v>
      </c>
    </row>
    <row r="90" spans="2:10" x14ac:dyDescent="0.35">
      <c r="B90" s="333">
        <v>28</v>
      </c>
      <c r="C90" s="333" t="s">
        <v>63</v>
      </c>
      <c r="D90" s="333" t="s">
        <v>357</v>
      </c>
      <c r="E90" s="333" t="s">
        <v>405</v>
      </c>
      <c r="F90" s="333">
        <v>9300000</v>
      </c>
      <c r="G90" s="333">
        <v>9606025.0299999993</v>
      </c>
      <c r="H90" s="333">
        <v>1</v>
      </c>
      <c r="I90" s="333"/>
      <c r="J90" s="290">
        <v>1</v>
      </c>
    </row>
    <row r="91" spans="2:10" x14ac:dyDescent="0.35">
      <c r="B91" s="333">
        <v>28</v>
      </c>
      <c r="C91" s="333" t="s">
        <v>63</v>
      </c>
      <c r="D91" s="333" t="s">
        <v>357</v>
      </c>
      <c r="E91" s="333" t="s">
        <v>468</v>
      </c>
      <c r="F91" s="333">
        <v>8859666.6666666698</v>
      </c>
      <c r="G91" s="333">
        <v>9601049.2633333299</v>
      </c>
      <c r="H91" s="333">
        <v>3</v>
      </c>
      <c r="I91" s="333"/>
      <c r="J91" s="290">
        <v>1</v>
      </c>
    </row>
    <row r="92" spans="2:10" x14ac:dyDescent="0.35">
      <c r="B92" s="333">
        <v>28</v>
      </c>
      <c r="C92" s="333" t="s">
        <v>63</v>
      </c>
      <c r="D92" s="333" t="s">
        <v>357</v>
      </c>
      <c r="E92" s="333" t="s">
        <v>375</v>
      </c>
      <c r="F92" s="333">
        <v>9290000</v>
      </c>
      <c r="G92" s="333">
        <v>9596819.5150000006</v>
      </c>
      <c r="H92" s="333">
        <v>2</v>
      </c>
      <c r="I92" s="333"/>
      <c r="J92" s="290">
        <v>1</v>
      </c>
    </row>
    <row r="93" spans="2:10" x14ac:dyDescent="0.35">
      <c r="B93" s="333">
        <v>28</v>
      </c>
      <c r="C93" s="333" t="s">
        <v>63</v>
      </c>
      <c r="D93" s="333" t="s">
        <v>303</v>
      </c>
      <c r="E93" s="333" t="s">
        <v>435</v>
      </c>
      <c r="F93" s="333">
        <v>9043000</v>
      </c>
      <c r="G93" s="333">
        <v>9603132.5899999999</v>
      </c>
      <c r="H93" s="333">
        <v>1</v>
      </c>
      <c r="I93" s="333"/>
      <c r="J93" s="290">
        <v>1</v>
      </c>
    </row>
    <row r="94" spans="2:10" x14ac:dyDescent="0.35">
      <c r="B94" s="333">
        <v>28</v>
      </c>
      <c r="C94" s="333" t="s">
        <v>63</v>
      </c>
      <c r="D94" s="333" t="s">
        <v>303</v>
      </c>
      <c r="E94" s="333" t="s">
        <v>609</v>
      </c>
      <c r="F94" s="333">
        <v>9192500</v>
      </c>
      <c r="G94" s="333">
        <v>9604810.2799999993</v>
      </c>
      <c r="H94" s="333">
        <v>2</v>
      </c>
      <c r="I94" s="333"/>
      <c r="J94" s="290">
        <v>1</v>
      </c>
    </row>
    <row r="95" spans="2:10" x14ac:dyDescent="0.35">
      <c r="B95" s="333">
        <v>28</v>
      </c>
      <c r="C95" s="333" t="s">
        <v>63</v>
      </c>
      <c r="D95" s="333" t="s">
        <v>325</v>
      </c>
      <c r="E95" s="333" t="s">
        <v>325</v>
      </c>
      <c r="F95" s="333">
        <v>11625000</v>
      </c>
      <c r="G95" s="333">
        <v>11994818.789999999</v>
      </c>
      <c r="H95" s="333">
        <v>2</v>
      </c>
      <c r="I95" s="333"/>
      <c r="J95" s="290">
        <v>8</v>
      </c>
    </row>
    <row r="96" spans="2:10" x14ac:dyDescent="0.35">
      <c r="B96" s="333">
        <v>28</v>
      </c>
      <c r="C96" s="333" t="s">
        <v>63</v>
      </c>
      <c r="D96" s="333" t="s">
        <v>360</v>
      </c>
      <c r="E96" s="333" t="s">
        <v>360</v>
      </c>
      <c r="F96" s="333">
        <v>9300000</v>
      </c>
      <c r="G96" s="333">
        <v>9587840</v>
      </c>
      <c r="H96" s="333">
        <v>1</v>
      </c>
      <c r="I96" s="333"/>
      <c r="J96" s="290">
        <v>1</v>
      </c>
    </row>
    <row r="97" spans="2:10" x14ac:dyDescent="0.35">
      <c r="B97" s="333">
        <v>28</v>
      </c>
      <c r="C97" s="333" t="s">
        <v>63</v>
      </c>
      <c r="D97" s="333" t="s">
        <v>360</v>
      </c>
      <c r="E97" s="333" t="s">
        <v>484</v>
      </c>
      <c r="F97" s="333">
        <v>9300000</v>
      </c>
      <c r="G97" s="333">
        <v>9587840</v>
      </c>
      <c r="H97" s="333">
        <v>2</v>
      </c>
      <c r="I97" s="333"/>
      <c r="J97" s="290">
        <v>1</v>
      </c>
    </row>
    <row r="98" spans="2:10" x14ac:dyDescent="0.35">
      <c r="B98" s="333">
        <v>28</v>
      </c>
      <c r="C98" s="333" t="s">
        <v>64</v>
      </c>
      <c r="D98" s="333" t="s">
        <v>62</v>
      </c>
      <c r="E98" s="333" t="s">
        <v>338</v>
      </c>
      <c r="F98" s="333">
        <v>9300000</v>
      </c>
      <c r="G98" s="333">
        <v>9587840</v>
      </c>
      <c r="H98" s="333">
        <v>6</v>
      </c>
      <c r="I98" s="333"/>
      <c r="J98" s="290">
        <v>1</v>
      </c>
    </row>
    <row r="99" spans="2:10" x14ac:dyDescent="0.35">
      <c r="B99" s="333">
        <v>28</v>
      </c>
      <c r="C99" s="333" t="s">
        <v>64</v>
      </c>
      <c r="D99" s="333" t="s">
        <v>62</v>
      </c>
      <c r="E99" s="333" t="s">
        <v>407</v>
      </c>
      <c r="F99" s="333">
        <v>9293333.3333333302</v>
      </c>
      <c r="G99" s="333">
        <v>9587764.6666666698</v>
      </c>
      <c r="H99" s="333">
        <v>6</v>
      </c>
      <c r="I99" s="333"/>
      <c r="J99" s="290">
        <v>1</v>
      </c>
    </row>
    <row r="100" spans="2:10" x14ac:dyDescent="0.35">
      <c r="B100" s="333">
        <v>28</v>
      </c>
      <c r="C100" s="333" t="s">
        <v>64</v>
      </c>
      <c r="D100" s="333" t="s">
        <v>80</v>
      </c>
      <c r="E100" s="333" t="s">
        <v>80</v>
      </c>
      <c r="F100" s="333">
        <v>9267000</v>
      </c>
      <c r="G100" s="333">
        <v>9605652.1300000008</v>
      </c>
      <c r="H100" s="333">
        <v>2</v>
      </c>
      <c r="I100" s="333"/>
      <c r="J100" s="290">
        <v>1</v>
      </c>
    </row>
    <row r="101" spans="2:10" x14ac:dyDescent="0.35">
      <c r="B101" s="333">
        <v>28</v>
      </c>
      <c r="C101" s="333" t="s">
        <v>64</v>
      </c>
      <c r="D101" s="333" t="s">
        <v>74</v>
      </c>
      <c r="E101" s="333" t="s">
        <v>361</v>
      </c>
      <c r="F101" s="333">
        <v>9300000</v>
      </c>
      <c r="G101" s="333">
        <v>9587840</v>
      </c>
      <c r="H101" s="333">
        <v>1</v>
      </c>
      <c r="I101" s="333"/>
      <c r="J101" s="290">
        <v>4</v>
      </c>
    </row>
    <row r="102" spans="2:10" x14ac:dyDescent="0.35">
      <c r="B102" s="333">
        <v>28</v>
      </c>
      <c r="C102" s="333" t="s">
        <v>64</v>
      </c>
      <c r="D102" s="333" t="s">
        <v>328</v>
      </c>
      <c r="E102" s="333" t="s">
        <v>389</v>
      </c>
      <c r="F102" s="333">
        <v>9300000</v>
      </c>
      <c r="G102" s="333">
        <v>9606025.0299999993</v>
      </c>
      <c r="H102" s="333">
        <v>1</v>
      </c>
      <c r="I102" s="333"/>
      <c r="J102" s="290">
        <v>1</v>
      </c>
    </row>
    <row r="103" spans="2:10" x14ac:dyDescent="0.35">
      <c r="B103" s="333">
        <v>28</v>
      </c>
      <c r="C103" s="333" t="s">
        <v>86</v>
      </c>
      <c r="D103" s="333" t="s">
        <v>88</v>
      </c>
      <c r="E103" s="333" t="s">
        <v>66</v>
      </c>
      <c r="F103" s="333">
        <v>9257000</v>
      </c>
      <c r="G103" s="333">
        <v>10648917.77</v>
      </c>
      <c r="H103" s="333">
        <v>2</v>
      </c>
      <c r="I103" s="333"/>
      <c r="J103" s="290">
        <v>3</v>
      </c>
    </row>
    <row r="104" spans="2:10" x14ac:dyDescent="0.35">
      <c r="B104" s="333">
        <v>28</v>
      </c>
      <c r="C104" s="333" t="s">
        <v>86</v>
      </c>
      <c r="D104" s="333" t="s">
        <v>88</v>
      </c>
      <c r="E104" s="333" t="s">
        <v>67</v>
      </c>
      <c r="F104" s="333">
        <v>9293000</v>
      </c>
      <c r="G104" s="333">
        <v>9605945.9299999997</v>
      </c>
      <c r="H104" s="333">
        <v>1</v>
      </c>
      <c r="I104" s="333"/>
      <c r="J104" s="290">
        <v>1</v>
      </c>
    </row>
    <row r="105" spans="2:10" x14ac:dyDescent="0.35">
      <c r="B105" s="333">
        <v>28</v>
      </c>
      <c r="C105" s="333" t="s">
        <v>86</v>
      </c>
      <c r="D105" s="333" t="s">
        <v>271</v>
      </c>
      <c r="E105" s="333" t="s">
        <v>420</v>
      </c>
      <c r="F105" s="333">
        <v>9267000</v>
      </c>
      <c r="G105" s="333">
        <v>9571390.5299999993</v>
      </c>
      <c r="H105" s="333">
        <v>1</v>
      </c>
      <c r="I105" s="333"/>
      <c r="J105" s="290">
        <v>2</v>
      </c>
    </row>
    <row r="106" spans="2:10" x14ac:dyDescent="0.35">
      <c r="B106" s="333">
        <v>28</v>
      </c>
      <c r="C106" s="333" t="s">
        <v>86</v>
      </c>
      <c r="D106" s="333" t="s">
        <v>275</v>
      </c>
      <c r="E106" s="333" t="s">
        <v>437</v>
      </c>
      <c r="F106" s="333">
        <v>9300000</v>
      </c>
      <c r="G106" s="333">
        <v>9606025.0299999993</v>
      </c>
      <c r="H106" s="333">
        <v>1</v>
      </c>
      <c r="I106" s="333"/>
      <c r="J106" s="290">
        <v>1</v>
      </c>
    </row>
    <row r="107" spans="2:10" x14ac:dyDescent="0.35">
      <c r="B107" s="333">
        <v>32</v>
      </c>
      <c r="C107" s="333" t="s">
        <v>84</v>
      </c>
      <c r="D107" s="333" t="s">
        <v>453</v>
      </c>
      <c r="E107" s="333" t="s">
        <v>342</v>
      </c>
      <c r="F107" s="333">
        <v>9300000</v>
      </c>
      <c r="G107" s="333">
        <v>9677304.5500000007</v>
      </c>
      <c r="H107" s="333">
        <v>1</v>
      </c>
      <c r="I107" s="333"/>
      <c r="J107" s="290">
        <v>1</v>
      </c>
    </row>
    <row r="108" spans="2:10" x14ac:dyDescent="0.35">
      <c r="B108" s="333">
        <v>32</v>
      </c>
      <c r="C108" s="333" t="s">
        <v>11</v>
      </c>
      <c r="D108" s="333" t="s">
        <v>85</v>
      </c>
      <c r="E108" s="333" t="s">
        <v>552</v>
      </c>
      <c r="F108" s="333">
        <v>9280000</v>
      </c>
      <c r="G108" s="333">
        <v>12589135.555</v>
      </c>
      <c r="H108" s="333">
        <v>2</v>
      </c>
      <c r="I108" s="333"/>
      <c r="J108" s="290">
        <v>1</v>
      </c>
    </row>
    <row r="109" spans="2:10" x14ac:dyDescent="0.35">
      <c r="B109" s="333">
        <v>32</v>
      </c>
      <c r="C109" s="333" t="s">
        <v>11</v>
      </c>
      <c r="D109" s="333" t="s">
        <v>85</v>
      </c>
      <c r="E109" s="333" t="s">
        <v>404</v>
      </c>
      <c r="F109" s="333">
        <v>9300000</v>
      </c>
      <c r="G109" s="333">
        <v>11561139.945</v>
      </c>
      <c r="H109" s="333">
        <v>2</v>
      </c>
      <c r="I109" s="333"/>
      <c r="J109" s="290">
        <v>1</v>
      </c>
    </row>
    <row r="110" spans="2:10" x14ac:dyDescent="0.35">
      <c r="B110" s="333">
        <v>32</v>
      </c>
      <c r="C110" s="333" t="s">
        <v>11</v>
      </c>
      <c r="D110" s="333" t="s">
        <v>85</v>
      </c>
      <c r="E110" s="333" t="s">
        <v>365</v>
      </c>
      <c r="F110" s="333">
        <v>9260000</v>
      </c>
      <c r="G110" s="333">
        <v>13653508.449999999</v>
      </c>
      <c r="H110" s="333">
        <v>1</v>
      </c>
      <c r="I110" s="333"/>
      <c r="J110" s="290">
        <v>10</v>
      </c>
    </row>
    <row r="111" spans="2:10" x14ac:dyDescent="0.35">
      <c r="B111" s="333">
        <v>32</v>
      </c>
      <c r="C111" s="333" t="s">
        <v>11</v>
      </c>
      <c r="D111" s="333" t="s">
        <v>85</v>
      </c>
      <c r="E111" s="333" t="s">
        <v>366</v>
      </c>
      <c r="F111" s="333">
        <v>9273000</v>
      </c>
      <c r="G111" s="333">
        <v>17659816.390000001</v>
      </c>
      <c r="H111" s="333">
        <v>1</v>
      </c>
      <c r="I111" s="333"/>
      <c r="J111" s="290">
        <v>40</v>
      </c>
    </row>
    <row r="112" spans="2:10" x14ac:dyDescent="0.35">
      <c r="B112" s="333">
        <v>32</v>
      </c>
      <c r="C112" s="333" t="s">
        <v>11</v>
      </c>
      <c r="D112" s="333" t="s">
        <v>70</v>
      </c>
      <c r="E112" s="333" t="s">
        <v>440</v>
      </c>
      <c r="F112" s="333">
        <v>9300000</v>
      </c>
      <c r="G112" s="333">
        <v>12130372.58</v>
      </c>
      <c r="H112" s="333">
        <v>1</v>
      </c>
      <c r="I112" s="333"/>
      <c r="J112" s="290">
        <v>2</v>
      </c>
    </row>
    <row r="113" spans="2:10" x14ac:dyDescent="0.35">
      <c r="B113" s="333">
        <v>32</v>
      </c>
      <c r="C113" s="333" t="s">
        <v>11</v>
      </c>
      <c r="D113" s="333" t="s">
        <v>334</v>
      </c>
      <c r="E113" s="333" t="s">
        <v>560</v>
      </c>
      <c r="F113" s="333">
        <v>9280000</v>
      </c>
      <c r="G113" s="333">
        <v>16834521.27</v>
      </c>
      <c r="H113" s="333">
        <v>1</v>
      </c>
      <c r="I113" s="333"/>
      <c r="J113" s="290">
        <v>2</v>
      </c>
    </row>
    <row r="114" spans="2:10" x14ac:dyDescent="0.35">
      <c r="B114" s="333">
        <v>32</v>
      </c>
      <c r="C114" s="333" t="s">
        <v>11</v>
      </c>
      <c r="D114" s="333" t="s">
        <v>78</v>
      </c>
      <c r="E114" s="333" t="s">
        <v>79</v>
      </c>
      <c r="F114" s="333">
        <v>9188000</v>
      </c>
      <c r="G114" s="333">
        <v>18241377.399999999</v>
      </c>
      <c r="H114" s="333">
        <v>1</v>
      </c>
      <c r="I114" s="333"/>
      <c r="J114" s="290">
        <v>2</v>
      </c>
    </row>
    <row r="115" spans="2:10" x14ac:dyDescent="0.35">
      <c r="B115" s="333">
        <v>32</v>
      </c>
      <c r="C115" s="333" t="s">
        <v>13</v>
      </c>
      <c r="D115" s="333" t="s">
        <v>87</v>
      </c>
      <c r="E115" s="333" t="s">
        <v>281</v>
      </c>
      <c r="F115" s="333">
        <v>8730500</v>
      </c>
      <c r="G115" s="333">
        <v>9579828.9000000004</v>
      </c>
      <c r="H115" s="333">
        <v>2</v>
      </c>
      <c r="I115" s="333"/>
      <c r="J115" s="290">
        <v>1</v>
      </c>
    </row>
    <row r="116" spans="2:10" x14ac:dyDescent="0.35">
      <c r="B116" s="333">
        <v>32</v>
      </c>
      <c r="C116" s="333" t="s">
        <v>63</v>
      </c>
      <c r="D116" s="333" t="s">
        <v>359</v>
      </c>
      <c r="E116" s="333" t="s">
        <v>359</v>
      </c>
      <c r="F116" s="333">
        <v>8875666.6666666698</v>
      </c>
      <c r="G116" s="333">
        <v>11725733.633333299</v>
      </c>
      <c r="H116" s="333">
        <v>3</v>
      </c>
      <c r="I116" s="333"/>
      <c r="J116" s="290">
        <v>1</v>
      </c>
    </row>
    <row r="117" spans="2:10" x14ac:dyDescent="0.35">
      <c r="B117" s="333">
        <v>32</v>
      </c>
      <c r="C117" s="333" t="s">
        <v>63</v>
      </c>
      <c r="D117" s="333" t="s">
        <v>359</v>
      </c>
      <c r="E117" s="333" t="s">
        <v>425</v>
      </c>
      <c r="F117" s="333">
        <v>9260500</v>
      </c>
      <c r="G117" s="333">
        <v>11232826.59</v>
      </c>
      <c r="H117" s="333">
        <v>2</v>
      </c>
      <c r="I117" s="333"/>
      <c r="J117" s="290">
        <v>1</v>
      </c>
    </row>
    <row r="118" spans="2:10" x14ac:dyDescent="0.35">
      <c r="B118" s="333">
        <v>32</v>
      </c>
      <c r="C118" s="333" t="s">
        <v>63</v>
      </c>
      <c r="D118" s="333" t="s">
        <v>359</v>
      </c>
      <c r="E118" s="333" t="s">
        <v>548</v>
      </c>
      <c r="F118" s="333">
        <v>9267000</v>
      </c>
      <c r="G118" s="333">
        <v>18329212.91</v>
      </c>
      <c r="H118" s="333">
        <v>1</v>
      </c>
      <c r="I118" s="333"/>
      <c r="J118" s="290">
        <v>1</v>
      </c>
    </row>
    <row r="119" spans="2:10" x14ac:dyDescent="0.35">
      <c r="B119" s="333">
        <v>32</v>
      </c>
      <c r="C119" s="333" t="s">
        <v>63</v>
      </c>
      <c r="D119" s="333" t="s">
        <v>359</v>
      </c>
      <c r="E119" s="333" t="s">
        <v>426</v>
      </c>
      <c r="F119" s="333">
        <v>8630000</v>
      </c>
      <c r="G119" s="333">
        <v>14717224.289999999</v>
      </c>
      <c r="H119" s="333">
        <v>2</v>
      </c>
      <c r="I119" s="333"/>
      <c r="J119" s="290">
        <v>2</v>
      </c>
    </row>
    <row r="120" spans="2:10" x14ac:dyDescent="0.35">
      <c r="B120" s="333">
        <v>32</v>
      </c>
      <c r="C120" s="333" t="s">
        <v>63</v>
      </c>
      <c r="D120" s="333" t="s">
        <v>423</v>
      </c>
      <c r="E120" s="333" t="s">
        <v>422</v>
      </c>
      <c r="F120" s="333">
        <v>9300000</v>
      </c>
      <c r="G120" s="333">
        <v>9957704.0700000003</v>
      </c>
      <c r="H120" s="333">
        <v>1</v>
      </c>
      <c r="I120" s="333"/>
      <c r="J120" s="290">
        <v>2</v>
      </c>
    </row>
    <row r="121" spans="2:10" x14ac:dyDescent="0.35">
      <c r="B121" s="333">
        <v>32</v>
      </c>
      <c r="C121" s="333" t="s">
        <v>63</v>
      </c>
      <c r="D121" s="333" t="s">
        <v>303</v>
      </c>
      <c r="E121" s="333" t="s">
        <v>415</v>
      </c>
      <c r="F121" s="333">
        <v>9280000</v>
      </c>
      <c r="G121" s="333">
        <v>11610187.439999999</v>
      </c>
      <c r="H121" s="333">
        <v>3</v>
      </c>
      <c r="I121" s="333"/>
      <c r="J121" s="290">
        <v>1</v>
      </c>
    </row>
    <row r="122" spans="2:10" x14ac:dyDescent="0.35">
      <c r="B122" s="333">
        <v>32</v>
      </c>
      <c r="C122" s="333" t="s">
        <v>63</v>
      </c>
      <c r="D122" s="333" t="s">
        <v>303</v>
      </c>
      <c r="E122" s="333" t="s">
        <v>610</v>
      </c>
      <c r="F122" s="333">
        <v>9300000</v>
      </c>
      <c r="G122" s="333">
        <v>9569173</v>
      </c>
      <c r="H122" s="333">
        <v>1</v>
      </c>
      <c r="I122" s="333"/>
    </row>
    <row r="123" spans="2:10" x14ac:dyDescent="0.35">
      <c r="B123" s="333">
        <v>32</v>
      </c>
      <c r="C123" s="333" t="s">
        <v>63</v>
      </c>
      <c r="D123" s="333" t="s">
        <v>360</v>
      </c>
      <c r="E123" s="333" t="s">
        <v>360</v>
      </c>
      <c r="F123" s="333">
        <v>9258000</v>
      </c>
      <c r="G123" s="333">
        <v>12268905.973333299</v>
      </c>
      <c r="H123" s="333">
        <v>3</v>
      </c>
      <c r="I123" s="333"/>
    </row>
    <row r="124" spans="2:10" x14ac:dyDescent="0.35">
      <c r="B124" s="333">
        <v>32</v>
      </c>
      <c r="C124" s="333" t="s">
        <v>63</v>
      </c>
      <c r="D124" s="333" t="s">
        <v>360</v>
      </c>
      <c r="E124" s="333" t="s">
        <v>502</v>
      </c>
      <c r="F124" s="333">
        <v>8576000</v>
      </c>
      <c r="G124" s="333">
        <v>12875247.185000001</v>
      </c>
      <c r="H124" s="333">
        <v>2</v>
      </c>
      <c r="I124" s="333"/>
    </row>
    <row r="125" spans="2:10" x14ac:dyDescent="0.35">
      <c r="B125" s="333">
        <v>32</v>
      </c>
      <c r="C125" s="333" t="s">
        <v>63</v>
      </c>
      <c r="D125" s="333" t="s">
        <v>360</v>
      </c>
      <c r="E125" s="333" t="s">
        <v>486</v>
      </c>
      <c r="F125" s="333">
        <v>9221000</v>
      </c>
      <c r="G125" s="333">
        <v>12100780.529999999</v>
      </c>
      <c r="H125" s="333">
        <v>1</v>
      </c>
      <c r="I125" s="333"/>
    </row>
    <row r="126" spans="2:10" x14ac:dyDescent="0.35">
      <c r="B126" s="333">
        <v>32</v>
      </c>
      <c r="C126" s="333" t="s">
        <v>64</v>
      </c>
      <c r="D126" s="333" t="s">
        <v>64</v>
      </c>
      <c r="E126" s="333" t="s">
        <v>430</v>
      </c>
      <c r="F126" s="333">
        <v>9001000</v>
      </c>
      <c r="G126" s="333">
        <v>16585162.43</v>
      </c>
      <c r="H126" s="333">
        <v>1</v>
      </c>
      <c r="I126" s="333"/>
    </row>
    <row r="127" spans="2:10" x14ac:dyDescent="0.35">
      <c r="B127" s="333">
        <v>32</v>
      </c>
      <c r="C127" s="333" t="s">
        <v>64</v>
      </c>
      <c r="D127" s="333" t="s">
        <v>64</v>
      </c>
      <c r="E127" s="333" t="s">
        <v>331</v>
      </c>
      <c r="F127" s="333">
        <v>8707000</v>
      </c>
      <c r="G127" s="333">
        <v>18179350.280000001</v>
      </c>
      <c r="H127" s="333">
        <v>1</v>
      </c>
      <c r="I127" s="333"/>
    </row>
    <row r="128" spans="2:10" x14ac:dyDescent="0.35">
      <c r="B128" s="290">
        <v>87</v>
      </c>
      <c r="C128" s="290" t="s">
        <v>84</v>
      </c>
      <c r="D128" s="290" t="s">
        <v>300</v>
      </c>
      <c r="E128" s="290" t="s">
        <v>425</v>
      </c>
      <c r="F128" s="290">
        <v>9300000</v>
      </c>
      <c r="G128" s="290">
        <v>9571841.7899999991</v>
      </c>
      <c r="H128" s="290">
        <v>1</v>
      </c>
    </row>
    <row r="129" spans="2:8" x14ac:dyDescent="0.35">
      <c r="B129" s="290">
        <v>87</v>
      </c>
      <c r="C129" s="290" t="s">
        <v>84</v>
      </c>
      <c r="D129" s="290" t="s">
        <v>300</v>
      </c>
      <c r="E129" s="290" t="s">
        <v>301</v>
      </c>
      <c r="F129" s="290">
        <v>9227000</v>
      </c>
      <c r="G129" s="290">
        <v>9579108.0999999996</v>
      </c>
      <c r="H129" s="290">
        <v>1</v>
      </c>
    </row>
    <row r="130" spans="2:8" x14ac:dyDescent="0.35">
      <c r="B130" s="290">
        <v>87</v>
      </c>
      <c r="C130" s="290" t="s">
        <v>84</v>
      </c>
      <c r="D130" s="290" t="s">
        <v>90</v>
      </c>
      <c r="E130" s="290" t="s">
        <v>69</v>
      </c>
      <c r="F130" s="290">
        <v>9300000</v>
      </c>
      <c r="G130" s="290">
        <v>9410581.6699999999</v>
      </c>
      <c r="H130" s="290">
        <v>1</v>
      </c>
    </row>
    <row r="131" spans="2:8" x14ac:dyDescent="0.35">
      <c r="B131" s="290">
        <v>87</v>
      </c>
      <c r="C131" s="290" t="s">
        <v>84</v>
      </c>
      <c r="D131" s="290" t="s">
        <v>90</v>
      </c>
      <c r="E131" s="290" t="s">
        <v>355</v>
      </c>
      <c r="F131" s="290">
        <v>9285000</v>
      </c>
      <c r="G131" s="290">
        <v>9376399.1699999999</v>
      </c>
      <c r="H131" s="290">
        <v>2</v>
      </c>
    </row>
    <row r="132" spans="2:8" x14ac:dyDescent="0.35">
      <c r="B132" s="290">
        <v>87</v>
      </c>
      <c r="C132" s="290" t="s">
        <v>11</v>
      </c>
      <c r="D132" s="290" t="s">
        <v>358</v>
      </c>
      <c r="E132" s="290" t="s">
        <v>602</v>
      </c>
      <c r="F132" s="290">
        <v>9227000</v>
      </c>
      <c r="G132" s="290">
        <v>9606024.2899999991</v>
      </c>
      <c r="H132" s="290">
        <v>1</v>
      </c>
    </row>
    <row r="133" spans="2:8" x14ac:dyDescent="0.35">
      <c r="B133" s="290">
        <v>87</v>
      </c>
      <c r="C133" s="290" t="s">
        <v>11</v>
      </c>
      <c r="D133" s="290" t="s">
        <v>78</v>
      </c>
      <c r="E133" s="290" t="s">
        <v>369</v>
      </c>
      <c r="F133" s="290">
        <v>9242333.3333333302</v>
      </c>
      <c r="G133" s="290">
        <v>9529482.5833333302</v>
      </c>
      <c r="H133" s="290">
        <v>3</v>
      </c>
    </row>
    <row r="134" spans="2:8" x14ac:dyDescent="0.35">
      <c r="B134" s="290">
        <v>87</v>
      </c>
      <c r="C134" s="290" t="s">
        <v>11</v>
      </c>
      <c r="D134" s="290" t="s">
        <v>71</v>
      </c>
      <c r="E134" s="290" t="s">
        <v>71</v>
      </c>
      <c r="F134" s="290">
        <v>9300000</v>
      </c>
      <c r="G134" s="290">
        <v>9410581.6699999999</v>
      </c>
      <c r="H134" s="290">
        <v>1</v>
      </c>
    </row>
    <row r="135" spans="2:8" x14ac:dyDescent="0.35">
      <c r="B135" s="290">
        <v>87</v>
      </c>
      <c r="C135" s="290" t="s">
        <v>13</v>
      </c>
      <c r="D135" s="290" t="s">
        <v>87</v>
      </c>
      <c r="E135" s="290" t="s">
        <v>293</v>
      </c>
      <c r="F135" s="290">
        <v>9258333.3333333302</v>
      </c>
      <c r="G135" s="290">
        <v>9606024.2899999991</v>
      </c>
      <c r="H135" s="290">
        <v>3</v>
      </c>
    </row>
    <row r="136" spans="2:8" x14ac:dyDescent="0.35">
      <c r="B136" s="290">
        <v>87</v>
      </c>
      <c r="C136" s="290" t="s">
        <v>63</v>
      </c>
      <c r="D136" s="290" t="s">
        <v>73</v>
      </c>
      <c r="E136" s="290" t="s">
        <v>73</v>
      </c>
      <c r="F136" s="290">
        <v>9300000</v>
      </c>
      <c r="G136" s="290">
        <v>9410581.6699999999</v>
      </c>
      <c r="H136" s="290">
        <v>1</v>
      </c>
    </row>
    <row r="137" spans="2:8" x14ac:dyDescent="0.35">
      <c r="B137" s="290">
        <v>87</v>
      </c>
      <c r="C137" s="290" t="s">
        <v>63</v>
      </c>
      <c r="D137" s="290" t="s">
        <v>73</v>
      </c>
      <c r="E137" s="290" t="s">
        <v>500</v>
      </c>
      <c r="F137" s="290">
        <v>9188000</v>
      </c>
      <c r="G137" s="290">
        <v>9606024.2899999991</v>
      </c>
      <c r="H137" s="290">
        <v>1</v>
      </c>
    </row>
    <row r="138" spans="2:8" x14ac:dyDescent="0.35">
      <c r="B138" s="290">
        <v>87</v>
      </c>
      <c r="C138" s="290" t="s">
        <v>63</v>
      </c>
      <c r="D138" s="290" t="s">
        <v>357</v>
      </c>
      <c r="E138" s="290" t="s">
        <v>375</v>
      </c>
      <c r="F138" s="290">
        <v>9300000</v>
      </c>
      <c r="G138" s="290">
        <v>9410581.6699999999</v>
      </c>
      <c r="H138" s="290">
        <v>1</v>
      </c>
    </row>
    <row r="139" spans="2:8" x14ac:dyDescent="0.35">
      <c r="B139" s="290">
        <v>87</v>
      </c>
      <c r="C139" s="290" t="s">
        <v>64</v>
      </c>
      <c r="D139" s="290" t="s">
        <v>62</v>
      </c>
      <c r="E139" s="290" t="s">
        <v>62</v>
      </c>
      <c r="F139" s="290">
        <v>9300000</v>
      </c>
      <c r="G139" s="290">
        <v>9606024.2899999991</v>
      </c>
      <c r="H139" s="290">
        <v>1</v>
      </c>
    </row>
    <row r="140" spans="2:8" x14ac:dyDescent="0.35">
      <c r="B140" s="290">
        <v>87</v>
      </c>
      <c r="C140" s="290" t="s">
        <v>64</v>
      </c>
      <c r="D140" s="290" t="s">
        <v>62</v>
      </c>
      <c r="E140" s="290" t="s">
        <v>407</v>
      </c>
      <c r="F140" s="290">
        <v>9300000</v>
      </c>
      <c r="G140" s="290">
        <v>9410581.6699999999</v>
      </c>
      <c r="H140" s="290">
        <v>1</v>
      </c>
    </row>
    <row r="141" spans="2:8" x14ac:dyDescent="0.35">
      <c r="B141" s="290">
        <v>87</v>
      </c>
      <c r="C141" s="290" t="s">
        <v>64</v>
      </c>
      <c r="D141" s="290" t="s">
        <v>65</v>
      </c>
      <c r="E141" s="290" t="s">
        <v>372</v>
      </c>
      <c r="F141" s="290">
        <v>13950000</v>
      </c>
      <c r="G141" s="290">
        <v>14095765.960000001</v>
      </c>
      <c r="H141" s="290">
        <v>1</v>
      </c>
    </row>
    <row r="142" spans="2:8" x14ac:dyDescent="0.35">
      <c r="B142" s="290">
        <v>87</v>
      </c>
      <c r="C142" s="290" t="s">
        <v>64</v>
      </c>
      <c r="D142" s="290" t="s">
        <v>388</v>
      </c>
      <c r="E142" s="290" t="s">
        <v>388</v>
      </c>
      <c r="F142" s="290">
        <v>9260000</v>
      </c>
      <c r="G142" s="290">
        <v>9571841.7899999991</v>
      </c>
      <c r="H142" s="290">
        <v>1</v>
      </c>
    </row>
    <row r="143" spans="2:8" x14ac:dyDescent="0.35">
      <c r="B143" s="290">
        <v>87</v>
      </c>
      <c r="C143" s="290" t="s">
        <v>64</v>
      </c>
      <c r="D143" s="290" t="s">
        <v>80</v>
      </c>
      <c r="E143" s="290" t="s">
        <v>80</v>
      </c>
      <c r="F143" s="290">
        <v>9188000</v>
      </c>
      <c r="G143" s="290">
        <v>9606024.2899999991</v>
      </c>
      <c r="H143" s="290">
        <v>1</v>
      </c>
    </row>
    <row r="144" spans="2:8" x14ac:dyDescent="0.35">
      <c r="B144" s="290">
        <v>87</v>
      </c>
      <c r="C144" s="290" t="s">
        <v>64</v>
      </c>
      <c r="D144" s="290" t="s">
        <v>80</v>
      </c>
      <c r="E144" s="290" t="s">
        <v>285</v>
      </c>
      <c r="F144" s="290">
        <v>9300000</v>
      </c>
      <c r="G144" s="290">
        <v>9410581.6699999999</v>
      </c>
      <c r="H144" s="290">
        <v>1</v>
      </c>
    </row>
    <row r="145" spans="2:8" x14ac:dyDescent="0.35">
      <c r="B145" s="290">
        <v>87</v>
      </c>
      <c r="C145" s="290" t="s">
        <v>64</v>
      </c>
      <c r="D145" s="290" t="s">
        <v>80</v>
      </c>
      <c r="E145" s="290" t="s">
        <v>522</v>
      </c>
      <c r="F145" s="290">
        <v>9300000</v>
      </c>
      <c r="G145" s="290">
        <v>9410581.6699999999</v>
      </c>
      <c r="H145" s="290">
        <v>1</v>
      </c>
    </row>
    <row r="146" spans="2:8" x14ac:dyDescent="0.35">
      <c r="B146" s="290">
        <v>87</v>
      </c>
      <c r="C146" s="290" t="s">
        <v>64</v>
      </c>
      <c r="D146" s="290" t="s">
        <v>74</v>
      </c>
      <c r="E146" s="290" t="s">
        <v>361</v>
      </c>
      <c r="F146" s="290">
        <v>9300000</v>
      </c>
      <c r="G146" s="290">
        <v>9410581.6699999999</v>
      </c>
      <c r="H146" s="290">
        <v>1</v>
      </c>
    </row>
    <row r="147" spans="2:8" x14ac:dyDescent="0.35">
      <c r="B147" s="290">
        <v>87</v>
      </c>
      <c r="C147" s="290" t="s">
        <v>64</v>
      </c>
      <c r="D147" s="290" t="s">
        <v>74</v>
      </c>
      <c r="E147" s="290" t="s">
        <v>428</v>
      </c>
      <c r="F147" s="290">
        <v>9300000</v>
      </c>
      <c r="G147" s="290">
        <v>9410581.6699999999</v>
      </c>
      <c r="H147" s="290">
        <v>1</v>
      </c>
    </row>
    <row r="148" spans="2:8" x14ac:dyDescent="0.35">
      <c r="B148" s="290">
        <v>87</v>
      </c>
      <c r="C148" s="290" t="s">
        <v>64</v>
      </c>
      <c r="D148" s="290" t="s">
        <v>74</v>
      </c>
      <c r="E148" s="290" t="s">
        <v>550</v>
      </c>
      <c r="F148" s="290">
        <v>9300000</v>
      </c>
      <c r="G148" s="290">
        <v>11374902.470000001</v>
      </c>
      <c r="H148" s="290">
        <v>1</v>
      </c>
    </row>
    <row r="149" spans="2:8" x14ac:dyDescent="0.35">
      <c r="B149" s="290">
        <v>87</v>
      </c>
      <c r="C149" s="290" t="s">
        <v>64</v>
      </c>
      <c r="D149" s="290" t="s">
        <v>328</v>
      </c>
      <c r="E149" s="290" t="s">
        <v>377</v>
      </c>
      <c r="F149" s="290">
        <v>9285000</v>
      </c>
      <c r="G149" s="290">
        <v>9376399.1699999999</v>
      </c>
      <c r="H149" s="290">
        <v>1</v>
      </c>
    </row>
    <row r="150" spans="2:8" x14ac:dyDescent="0.35">
      <c r="B150" s="290">
        <v>87</v>
      </c>
      <c r="C150" s="290" t="s">
        <v>86</v>
      </c>
      <c r="D150" s="290" t="s">
        <v>86</v>
      </c>
      <c r="E150" s="290" t="s">
        <v>376</v>
      </c>
      <c r="F150" s="290">
        <v>9300000</v>
      </c>
      <c r="G150" s="290">
        <v>9571841.7899999991</v>
      </c>
      <c r="H150" s="290">
        <v>1</v>
      </c>
    </row>
    <row r="151" spans="2:8" x14ac:dyDescent="0.35">
      <c r="B151" s="290">
        <v>87</v>
      </c>
      <c r="C151" s="290" t="s">
        <v>86</v>
      </c>
      <c r="D151" s="290" t="s">
        <v>88</v>
      </c>
      <c r="E151" s="290" t="s">
        <v>67</v>
      </c>
      <c r="F151" s="290">
        <v>9282800</v>
      </c>
      <c r="G151" s="290">
        <v>12470881.58</v>
      </c>
      <c r="H151" s="290">
        <v>5</v>
      </c>
    </row>
    <row r="152" spans="2:8" x14ac:dyDescent="0.35">
      <c r="B152" s="290">
        <v>87</v>
      </c>
      <c r="C152" s="290" t="s">
        <v>86</v>
      </c>
      <c r="D152" s="290" t="s">
        <v>353</v>
      </c>
      <c r="E152" s="290" t="s">
        <v>380</v>
      </c>
      <c r="F152" s="290">
        <v>9300000</v>
      </c>
      <c r="G152" s="290">
        <v>9571841.7899999991</v>
      </c>
      <c r="H152" s="290">
        <v>1</v>
      </c>
    </row>
    <row r="153" spans="2:8" x14ac:dyDescent="0.35">
      <c r="B153" s="290">
        <v>87</v>
      </c>
      <c r="C153" s="290" t="s">
        <v>86</v>
      </c>
      <c r="D153" s="290" t="s">
        <v>89</v>
      </c>
      <c r="E153" s="290" t="s">
        <v>288</v>
      </c>
      <c r="F153" s="290">
        <v>9300000</v>
      </c>
      <c r="G153" s="290">
        <v>9606024.2899999991</v>
      </c>
      <c r="H153" s="290">
        <v>1</v>
      </c>
    </row>
    <row r="154" spans="2:8" x14ac:dyDescent="0.35">
      <c r="B154" s="290">
        <v>92</v>
      </c>
      <c r="C154" s="290" t="s">
        <v>84</v>
      </c>
      <c r="D154" s="290" t="s">
        <v>332</v>
      </c>
      <c r="E154" s="290" t="s">
        <v>480</v>
      </c>
      <c r="F154" s="290">
        <v>9199250</v>
      </c>
      <c r="G154" s="290">
        <v>13751500</v>
      </c>
      <c r="H154" s="290">
        <v>4</v>
      </c>
    </row>
    <row r="155" spans="2:8" x14ac:dyDescent="0.35">
      <c r="B155" s="290">
        <v>92</v>
      </c>
      <c r="C155" s="290" t="s">
        <v>84</v>
      </c>
      <c r="D155" s="290" t="s">
        <v>332</v>
      </c>
      <c r="E155" s="290" t="s">
        <v>466</v>
      </c>
      <c r="F155" s="290">
        <v>9201000</v>
      </c>
      <c r="G155" s="290">
        <v>22780000</v>
      </c>
      <c r="H155" s="290">
        <v>1</v>
      </c>
    </row>
    <row r="156" spans="2:8" x14ac:dyDescent="0.35">
      <c r="B156" s="290">
        <v>92</v>
      </c>
      <c r="C156" s="290" t="s">
        <v>84</v>
      </c>
      <c r="D156" s="290" t="s">
        <v>481</v>
      </c>
      <c r="E156" s="290" t="s">
        <v>491</v>
      </c>
      <c r="F156" s="290">
        <v>9300000</v>
      </c>
      <c r="G156" s="290">
        <v>9523000</v>
      </c>
      <c r="H156" s="290">
        <v>1</v>
      </c>
    </row>
    <row r="157" spans="2:8" x14ac:dyDescent="0.35">
      <c r="B157" s="290">
        <v>92</v>
      </c>
      <c r="C157" s="290" t="s">
        <v>84</v>
      </c>
      <c r="D157" s="290" t="s">
        <v>431</v>
      </c>
      <c r="E157" s="290" t="s">
        <v>305</v>
      </c>
      <c r="F157" s="290">
        <v>9293000</v>
      </c>
      <c r="G157" s="290">
        <v>9511000</v>
      </c>
      <c r="H157" s="290">
        <v>1</v>
      </c>
    </row>
    <row r="158" spans="2:8" x14ac:dyDescent="0.35">
      <c r="B158" s="290">
        <v>92</v>
      </c>
      <c r="C158" s="290" t="s">
        <v>84</v>
      </c>
      <c r="D158" s="290" t="s">
        <v>431</v>
      </c>
      <c r="E158" s="290" t="s">
        <v>425</v>
      </c>
      <c r="F158" s="290">
        <v>8119000</v>
      </c>
      <c r="G158" s="290">
        <v>16161000</v>
      </c>
      <c r="H158" s="290">
        <v>1</v>
      </c>
    </row>
    <row r="159" spans="2:8" x14ac:dyDescent="0.35">
      <c r="B159" s="290">
        <v>93</v>
      </c>
      <c r="C159" s="290" t="s">
        <v>84</v>
      </c>
      <c r="D159" s="290" t="s">
        <v>84</v>
      </c>
      <c r="E159" s="290" t="s">
        <v>611</v>
      </c>
      <c r="F159" s="290">
        <v>9286000</v>
      </c>
      <c r="G159" s="290">
        <v>9550471.1500000004</v>
      </c>
      <c r="H159" s="290">
        <v>1</v>
      </c>
    </row>
    <row r="160" spans="2:8" x14ac:dyDescent="0.35">
      <c r="B160" s="290">
        <v>93</v>
      </c>
      <c r="C160" s="290" t="s">
        <v>84</v>
      </c>
      <c r="D160" s="290" t="s">
        <v>438</v>
      </c>
      <c r="E160" s="290" t="s">
        <v>438</v>
      </c>
      <c r="F160" s="290">
        <v>9300000</v>
      </c>
      <c r="G160" s="290">
        <v>9550994.6199999992</v>
      </c>
      <c r="H160" s="290">
        <v>1</v>
      </c>
    </row>
    <row r="161" spans="2:8" x14ac:dyDescent="0.35">
      <c r="B161" s="290">
        <v>93</v>
      </c>
      <c r="C161" s="290" t="s">
        <v>84</v>
      </c>
      <c r="D161" s="290" t="s">
        <v>77</v>
      </c>
      <c r="E161" s="290" t="s">
        <v>530</v>
      </c>
      <c r="F161" s="290">
        <v>9175000</v>
      </c>
      <c r="G161" s="290">
        <v>31200000</v>
      </c>
      <c r="H161" s="290">
        <v>1</v>
      </c>
    </row>
    <row r="162" spans="2:8" x14ac:dyDescent="0.35">
      <c r="B162" s="290">
        <v>93</v>
      </c>
      <c r="C162" s="290" t="s">
        <v>84</v>
      </c>
      <c r="D162" s="290" t="s">
        <v>300</v>
      </c>
      <c r="E162" s="290" t="s">
        <v>301</v>
      </c>
      <c r="F162" s="290">
        <v>7825000</v>
      </c>
      <c r="G162" s="290">
        <v>37185000</v>
      </c>
      <c r="H162" s="290">
        <v>1</v>
      </c>
    </row>
    <row r="163" spans="2:8" x14ac:dyDescent="0.35">
      <c r="B163" s="290">
        <v>93</v>
      </c>
      <c r="C163" s="290" t="s">
        <v>84</v>
      </c>
      <c r="D163" s="290" t="s">
        <v>90</v>
      </c>
      <c r="E163" s="290" t="s">
        <v>333</v>
      </c>
      <c r="F163" s="290">
        <v>8998666.6666666698</v>
      </c>
      <c r="G163" s="290">
        <v>16921554.859999999</v>
      </c>
      <c r="H163" s="290">
        <v>3</v>
      </c>
    </row>
    <row r="164" spans="2:8" x14ac:dyDescent="0.35">
      <c r="B164" s="290">
        <v>93</v>
      </c>
      <c r="C164" s="290" t="s">
        <v>84</v>
      </c>
      <c r="D164" s="290" t="s">
        <v>90</v>
      </c>
      <c r="E164" s="290" t="s">
        <v>69</v>
      </c>
      <c r="F164" s="290">
        <v>4650000</v>
      </c>
      <c r="G164" s="290">
        <v>10711719.189999999</v>
      </c>
      <c r="H164" s="290">
        <v>2</v>
      </c>
    </row>
    <row r="165" spans="2:8" x14ac:dyDescent="0.35">
      <c r="B165" s="290">
        <v>93</v>
      </c>
      <c r="C165" s="290" t="s">
        <v>84</v>
      </c>
      <c r="D165" s="290" t="s">
        <v>90</v>
      </c>
      <c r="E165" s="290" t="s">
        <v>324</v>
      </c>
      <c r="F165" s="290">
        <v>9273500</v>
      </c>
      <c r="G165" s="290">
        <v>9725000</v>
      </c>
      <c r="H165" s="290">
        <v>2</v>
      </c>
    </row>
    <row r="166" spans="2:8" x14ac:dyDescent="0.35">
      <c r="B166" s="290">
        <v>93</v>
      </c>
      <c r="C166" s="290" t="s">
        <v>84</v>
      </c>
      <c r="D166" s="290" t="s">
        <v>90</v>
      </c>
      <c r="E166" s="290" t="s">
        <v>355</v>
      </c>
      <c r="F166" s="290">
        <v>8080000</v>
      </c>
      <c r="G166" s="290">
        <v>18248611.545000002</v>
      </c>
      <c r="H166" s="290">
        <v>2</v>
      </c>
    </row>
    <row r="167" spans="2:8" x14ac:dyDescent="0.35">
      <c r="B167" s="290">
        <v>93</v>
      </c>
      <c r="C167" s="290" t="s">
        <v>84</v>
      </c>
      <c r="D167" s="290" t="s">
        <v>90</v>
      </c>
      <c r="E167" s="290" t="s">
        <v>362</v>
      </c>
      <c r="F167" s="290">
        <v>8750000</v>
      </c>
      <c r="G167" s="290">
        <v>12678030.9533333</v>
      </c>
      <c r="H167" s="290">
        <v>3</v>
      </c>
    </row>
    <row r="168" spans="2:8" x14ac:dyDescent="0.35">
      <c r="B168" s="290">
        <v>93</v>
      </c>
      <c r="C168" s="290" t="s">
        <v>11</v>
      </c>
      <c r="D168" s="290" t="s">
        <v>85</v>
      </c>
      <c r="E168" s="290" t="s">
        <v>404</v>
      </c>
      <c r="F168" s="290">
        <v>9257000</v>
      </c>
      <c r="G168" s="290">
        <v>26571687.405000001</v>
      </c>
      <c r="H168" s="290">
        <v>2</v>
      </c>
    </row>
    <row r="169" spans="2:8" x14ac:dyDescent="0.35">
      <c r="B169" s="290">
        <v>93</v>
      </c>
      <c r="C169" s="290" t="s">
        <v>11</v>
      </c>
      <c r="D169" s="290" t="s">
        <v>85</v>
      </c>
      <c r="E169" s="290" t="s">
        <v>365</v>
      </c>
      <c r="F169" s="290">
        <v>8581000</v>
      </c>
      <c r="G169" s="290">
        <v>28193713.920000002</v>
      </c>
      <c r="H169" s="290">
        <v>1</v>
      </c>
    </row>
    <row r="170" spans="2:8" x14ac:dyDescent="0.35">
      <c r="B170" s="290">
        <v>93</v>
      </c>
      <c r="C170" s="290" t="s">
        <v>11</v>
      </c>
      <c r="D170" s="290" t="s">
        <v>85</v>
      </c>
      <c r="E170" s="290" t="s">
        <v>366</v>
      </c>
      <c r="F170" s="290">
        <v>9241000</v>
      </c>
      <c r="G170" s="290">
        <v>22264441.300000001</v>
      </c>
      <c r="H170" s="290">
        <v>1</v>
      </c>
    </row>
    <row r="171" spans="2:8" x14ac:dyDescent="0.35">
      <c r="B171" s="290">
        <v>93</v>
      </c>
      <c r="C171" s="290" t="s">
        <v>11</v>
      </c>
      <c r="D171" s="290" t="s">
        <v>85</v>
      </c>
      <c r="E171" s="290" t="s">
        <v>466</v>
      </c>
      <c r="F171" s="290">
        <v>9085000</v>
      </c>
      <c r="G171" s="290">
        <v>15635000</v>
      </c>
      <c r="H171" s="290">
        <v>1</v>
      </c>
    </row>
    <row r="172" spans="2:8" x14ac:dyDescent="0.35">
      <c r="B172" s="290">
        <v>93</v>
      </c>
      <c r="C172" s="290" t="s">
        <v>11</v>
      </c>
      <c r="D172" s="290" t="s">
        <v>70</v>
      </c>
      <c r="E172" s="290" t="s">
        <v>396</v>
      </c>
      <c r="F172" s="290">
        <v>9182000</v>
      </c>
      <c r="G172" s="290">
        <v>15262821.130000001</v>
      </c>
      <c r="H172" s="290">
        <v>1</v>
      </c>
    </row>
    <row r="173" spans="2:8" x14ac:dyDescent="0.35">
      <c r="B173" s="290">
        <v>93</v>
      </c>
      <c r="C173" s="290" t="s">
        <v>11</v>
      </c>
      <c r="D173" s="290" t="s">
        <v>367</v>
      </c>
      <c r="E173" s="290" t="s">
        <v>456</v>
      </c>
      <c r="F173" s="290">
        <v>9300000</v>
      </c>
      <c r="G173" s="290">
        <v>20583213.93</v>
      </c>
      <c r="H173" s="290">
        <v>1</v>
      </c>
    </row>
    <row r="174" spans="2:8" x14ac:dyDescent="0.35">
      <c r="B174" s="290">
        <v>93</v>
      </c>
      <c r="C174" s="290" t="s">
        <v>11</v>
      </c>
      <c r="D174" s="290" t="s">
        <v>334</v>
      </c>
      <c r="E174" s="290" t="s">
        <v>560</v>
      </c>
      <c r="F174" s="290">
        <v>8791000</v>
      </c>
      <c r="G174" s="290">
        <v>27847587.98</v>
      </c>
      <c r="H174" s="290">
        <v>1</v>
      </c>
    </row>
    <row r="175" spans="2:8" x14ac:dyDescent="0.35">
      <c r="B175" s="290">
        <v>93</v>
      </c>
      <c r="C175" s="290" t="s">
        <v>11</v>
      </c>
      <c r="D175" s="290" t="s">
        <v>347</v>
      </c>
      <c r="E175" s="290" t="s">
        <v>324</v>
      </c>
      <c r="F175" s="290">
        <v>7909000</v>
      </c>
      <c r="G175" s="290">
        <v>48191200</v>
      </c>
      <c r="H175" s="290">
        <v>1</v>
      </c>
    </row>
    <row r="176" spans="2:8" x14ac:dyDescent="0.35">
      <c r="B176" s="290">
        <v>93</v>
      </c>
      <c r="C176" s="290" t="s">
        <v>11</v>
      </c>
      <c r="D176" s="290" t="s">
        <v>347</v>
      </c>
      <c r="E176" s="290" t="s">
        <v>503</v>
      </c>
      <c r="F176" s="290">
        <v>6734000</v>
      </c>
      <c r="G176" s="290">
        <v>19558418.260000002</v>
      </c>
      <c r="H176" s="290">
        <v>1</v>
      </c>
    </row>
    <row r="177" spans="2:8" x14ac:dyDescent="0.35">
      <c r="B177" s="290">
        <v>93</v>
      </c>
      <c r="C177" s="290" t="s">
        <v>11</v>
      </c>
      <c r="D177" s="290" t="s">
        <v>78</v>
      </c>
      <c r="E177" s="290" t="s">
        <v>356</v>
      </c>
      <c r="F177" s="290">
        <v>6692000</v>
      </c>
      <c r="G177" s="290">
        <v>19750000</v>
      </c>
      <c r="H177" s="290">
        <v>1</v>
      </c>
    </row>
    <row r="178" spans="2:8" x14ac:dyDescent="0.35">
      <c r="B178" s="290">
        <v>93</v>
      </c>
      <c r="C178" s="290" t="s">
        <v>11</v>
      </c>
      <c r="D178" s="290" t="s">
        <v>78</v>
      </c>
      <c r="E178" s="290" t="s">
        <v>79</v>
      </c>
      <c r="F178" s="290">
        <v>9247000</v>
      </c>
      <c r="G178" s="290">
        <v>11645855.5</v>
      </c>
      <c r="H178" s="290">
        <v>1</v>
      </c>
    </row>
    <row r="179" spans="2:8" x14ac:dyDescent="0.35">
      <c r="B179" s="290">
        <v>93</v>
      </c>
      <c r="C179" s="290" t="s">
        <v>11</v>
      </c>
      <c r="D179" s="290" t="s">
        <v>78</v>
      </c>
      <c r="E179" s="290" t="s">
        <v>83</v>
      </c>
      <c r="F179" s="290">
        <v>9240500</v>
      </c>
      <c r="G179" s="290">
        <v>20007500</v>
      </c>
      <c r="H179" s="290">
        <v>2</v>
      </c>
    </row>
    <row r="180" spans="2:8" x14ac:dyDescent="0.35">
      <c r="B180" s="290">
        <v>93</v>
      </c>
      <c r="C180" s="290" t="s">
        <v>11</v>
      </c>
      <c r="D180" s="290" t="s">
        <v>78</v>
      </c>
      <c r="E180" s="290" t="s">
        <v>302</v>
      </c>
      <c r="F180" s="290">
        <v>7615000</v>
      </c>
      <c r="G180" s="290">
        <v>26746093.219999999</v>
      </c>
      <c r="H180" s="290">
        <v>1</v>
      </c>
    </row>
    <row r="181" spans="2:8" x14ac:dyDescent="0.35">
      <c r="B181" s="290">
        <v>93</v>
      </c>
      <c r="C181" s="290" t="s">
        <v>11</v>
      </c>
      <c r="D181" s="290" t="s">
        <v>78</v>
      </c>
      <c r="E181" s="290" t="s">
        <v>369</v>
      </c>
      <c r="F181" s="290">
        <v>9273000</v>
      </c>
      <c r="G181" s="290">
        <v>9525000</v>
      </c>
      <c r="H181" s="290">
        <v>1</v>
      </c>
    </row>
    <row r="182" spans="2:8" x14ac:dyDescent="0.35">
      <c r="B182" s="290">
        <v>93</v>
      </c>
      <c r="C182" s="290" t="s">
        <v>11</v>
      </c>
      <c r="D182" s="290" t="s">
        <v>432</v>
      </c>
      <c r="E182" s="290" t="s">
        <v>432</v>
      </c>
      <c r="F182" s="290">
        <v>9300000</v>
      </c>
      <c r="G182" s="290">
        <v>9550004.4199999999</v>
      </c>
      <c r="H182" s="290">
        <v>1</v>
      </c>
    </row>
    <row r="183" spans="2:8" x14ac:dyDescent="0.35">
      <c r="B183" s="290">
        <v>93</v>
      </c>
      <c r="C183" s="290" t="s">
        <v>11</v>
      </c>
      <c r="D183" s="290" t="s">
        <v>432</v>
      </c>
      <c r="E183" s="290" t="s">
        <v>612</v>
      </c>
      <c r="F183" s="290">
        <v>9208000</v>
      </c>
      <c r="G183" s="290">
        <v>16600000.119999999</v>
      </c>
      <c r="H183" s="290">
        <v>1</v>
      </c>
    </row>
    <row r="184" spans="2:8" x14ac:dyDescent="0.35">
      <c r="B184" s="290">
        <v>93</v>
      </c>
      <c r="C184" s="290" t="s">
        <v>11</v>
      </c>
      <c r="D184" s="290" t="s">
        <v>71</v>
      </c>
      <c r="E184" s="290" t="s">
        <v>71</v>
      </c>
      <c r="F184" s="290">
        <v>9221000</v>
      </c>
      <c r="G184" s="290">
        <v>9550000</v>
      </c>
      <c r="H184" s="290">
        <v>1</v>
      </c>
    </row>
    <row r="185" spans="2:8" x14ac:dyDescent="0.35">
      <c r="B185" s="290">
        <v>93</v>
      </c>
      <c r="C185" s="290" t="s">
        <v>11</v>
      </c>
      <c r="D185" s="290" t="s">
        <v>385</v>
      </c>
      <c r="E185" s="290" t="s">
        <v>477</v>
      </c>
      <c r="F185" s="290">
        <v>9260000</v>
      </c>
      <c r="G185" s="290">
        <v>16000000</v>
      </c>
      <c r="H185" s="290">
        <v>1</v>
      </c>
    </row>
    <row r="186" spans="2:8" x14ac:dyDescent="0.35">
      <c r="B186" s="290">
        <v>93</v>
      </c>
      <c r="C186" s="290" t="s">
        <v>12</v>
      </c>
      <c r="D186" s="290" t="s">
        <v>12</v>
      </c>
      <c r="E186" s="290" t="s">
        <v>534</v>
      </c>
      <c r="F186" s="290">
        <v>9300000</v>
      </c>
      <c r="G186" s="290">
        <v>9550000</v>
      </c>
      <c r="H186" s="290">
        <v>1</v>
      </c>
    </row>
    <row r="187" spans="2:8" x14ac:dyDescent="0.35">
      <c r="B187" s="290">
        <v>93</v>
      </c>
      <c r="C187" s="290" t="s">
        <v>12</v>
      </c>
      <c r="D187" s="290" t="s">
        <v>12</v>
      </c>
      <c r="E187" s="290" t="s">
        <v>441</v>
      </c>
      <c r="F187" s="290">
        <v>9103000</v>
      </c>
      <c r="G187" s="290">
        <v>9603910.6099999994</v>
      </c>
      <c r="H187" s="290">
        <v>1</v>
      </c>
    </row>
    <row r="188" spans="2:8" x14ac:dyDescent="0.35">
      <c r="B188" s="290">
        <v>93</v>
      </c>
      <c r="C188" s="290" t="s">
        <v>12</v>
      </c>
      <c r="D188" s="290" t="s">
        <v>535</v>
      </c>
      <c r="E188" s="290" t="s">
        <v>613</v>
      </c>
      <c r="F188" s="290">
        <v>6986000</v>
      </c>
      <c r="G188" s="290">
        <v>42700000</v>
      </c>
      <c r="H188" s="290">
        <v>1</v>
      </c>
    </row>
    <row r="189" spans="2:8" x14ac:dyDescent="0.35">
      <c r="B189" s="290">
        <v>93</v>
      </c>
      <c r="C189" s="290" t="s">
        <v>12</v>
      </c>
      <c r="D189" s="290" t="s">
        <v>72</v>
      </c>
      <c r="E189" s="290" t="s">
        <v>563</v>
      </c>
      <c r="F189" s="290">
        <v>4650000</v>
      </c>
      <c r="G189" s="290">
        <v>14222726.675000001</v>
      </c>
      <c r="H189" s="290">
        <v>2</v>
      </c>
    </row>
    <row r="190" spans="2:8" x14ac:dyDescent="0.35">
      <c r="B190" s="290">
        <v>93</v>
      </c>
      <c r="C190" s="290" t="s">
        <v>12</v>
      </c>
      <c r="D190" s="290" t="s">
        <v>72</v>
      </c>
      <c r="E190" s="290" t="s">
        <v>517</v>
      </c>
      <c r="F190" s="290">
        <v>9267000</v>
      </c>
      <c r="G190" s="290">
        <v>9500004.6300000008</v>
      </c>
      <c r="H190" s="290">
        <v>1</v>
      </c>
    </row>
    <row r="191" spans="2:8" x14ac:dyDescent="0.35">
      <c r="B191" s="290">
        <v>93</v>
      </c>
      <c r="C191" s="290" t="s">
        <v>12</v>
      </c>
      <c r="D191" s="290" t="s">
        <v>351</v>
      </c>
      <c r="E191" s="290" t="s">
        <v>342</v>
      </c>
      <c r="F191" s="290">
        <v>9127000</v>
      </c>
      <c r="G191" s="290">
        <v>10822273.550000001</v>
      </c>
      <c r="H191" s="290">
        <v>1</v>
      </c>
    </row>
    <row r="192" spans="2:8" x14ac:dyDescent="0.35">
      <c r="B192" s="290">
        <v>93</v>
      </c>
      <c r="C192" s="290" t="s">
        <v>13</v>
      </c>
      <c r="D192" s="290" t="s">
        <v>87</v>
      </c>
      <c r="E192" s="290" t="s">
        <v>281</v>
      </c>
      <c r="F192" s="290">
        <v>9021000</v>
      </c>
      <c r="G192" s="290">
        <v>14605000</v>
      </c>
      <c r="H192" s="290">
        <v>2</v>
      </c>
    </row>
    <row r="193" spans="2:8" x14ac:dyDescent="0.35">
      <c r="B193" s="290">
        <v>93</v>
      </c>
      <c r="C193" s="290" t="s">
        <v>63</v>
      </c>
      <c r="D193" s="290" t="s">
        <v>276</v>
      </c>
      <c r="E193" s="290" t="s">
        <v>276</v>
      </c>
      <c r="F193" s="290">
        <v>9297000</v>
      </c>
      <c r="G193" s="290">
        <v>9647750.8800000008</v>
      </c>
      <c r="H193" s="290">
        <v>1</v>
      </c>
    </row>
    <row r="194" spans="2:8" x14ac:dyDescent="0.35">
      <c r="B194" s="290">
        <v>93</v>
      </c>
      <c r="C194" s="290" t="s">
        <v>63</v>
      </c>
      <c r="D194" s="290" t="s">
        <v>73</v>
      </c>
      <c r="E194" s="290" t="s">
        <v>520</v>
      </c>
      <c r="F194" s="290">
        <v>13484000</v>
      </c>
      <c r="G194" s="290">
        <v>14200000</v>
      </c>
      <c r="H194" s="290">
        <v>1</v>
      </c>
    </row>
    <row r="195" spans="2:8" x14ac:dyDescent="0.35">
      <c r="B195" s="290">
        <v>93</v>
      </c>
      <c r="C195" s="290" t="s">
        <v>63</v>
      </c>
      <c r="D195" s="290" t="s">
        <v>357</v>
      </c>
      <c r="E195" s="290" t="s">
        <v>468</v>
      </c>
      <c r="F195" s="290">
        <v>9043000</v>
      </c>
      <c r="G195" s="290">
        <v>9600000</v>
      </c>
      <c r="H195" s="290">
        <v>1</v>
      </c>
    </row>
    <row r="196" spans="2:8" x14ac:dyDescent="0.35">
      <c r="B196" s="290">
        <v>93</v>
      </c>
      <c r="C196" s="290" t="s">
        <v>63</v>
      </c>
      <c r="D196" s="290" t="s">
        <v>294</v>
      </c>
      <c r="E196" s="290" t="s">
        <v>538</v>
      </c>
      <c r="F196" s="290">
        <v>9214000</v>
      </c>
      <c r="G196" s="290">
        <v>11914000</v>
      </c>
      <c r="H196" s="290">
        <v>1</v>
      </c>
    </row>
    <row r="197" spans="2:8" x14ac:dyDescent="0.35">
      <c r="B197" s="290">
        <v>93</v>
      </c>
      <c r="C197" s="290" t="s">
        <v>63</v>
      </c>
      <c r="D197" s="290" t="s">
        <v>344</v>
      </c>
      <c r="E197" s="290" t="s">
        <v>344</v>
      </c>
      <c r="F197" s="290">
        <v>9180000</v>
      </c>
      <c r="G197" s="290">
        <v>9430183.6600000001</v>
      </c>
      <c r="H197" s="290">
        <v>1</v>
      </c>
    </row>
    <row r="198" spans="2:8" x14ac:dyDescent="0.35">
      <c r="B198" s="290">
        <v>93</v>
      </c>
      <c r="C198" s="290" t="s">
        <v>63</v>
      </c>
      <c r="D198" s="290" t="s">
        <v>360</v>
      </c>
      <c r="E198" s="290" t="s">
        <v>484</v>
      </c>
      <c r="F198" s="290">
        <v>9300000</v>
      </c>
      <c r="G198" s="290">
        <v>9600000</v>
      </c>
      <c r="H198" s="290">
        <v>1</v>
      </c>
    </row>
    <row r="199" spans="2:8" x14ac:dyDescent="0.35">
      <c r="B199" s="290">
        <v>93</v>
      </c>
      <c r="C199" s="290" t="s">
        <v>64</v>
      </c>
      <c r="D199" s="290" t="s">
        <v>64</v>
      </c>
      <c r="E199" s="290" t="s">
        <v>331</v>
      </c>
      <c r="F199" s="290">
        <v>7070000</v>
      </c>
      <c r="G199" s="290">
        <v>9750000</v>
      </c>
      <c r="H199" s="290">
        <v>1</v>
      </c>
    </row>
    <row r="200" spans="2:8" x14ac:dyDescent="0.35">
      <c r="B200" s="290">
        <v>93</v>
      </c>
      <c r="C200" s="290" t="s">
        <v>64</v>
      </c>
      <c r="D200" s="290" t="s">
        <v>64</v>
      </c>
      <c r="E200" s="290" t="s">
        <v>337</v>
      </c>
      <c r="F200" s="290">
        <v>9260000</v>
      </c>
      <c r="G200" s="290">
        <v>22800000</v>
      </c>
      <c r="H200" s="290">
        <v>1</v>
      </c>
    </row>
    <row r="201" spans="2:8" x14ac:dyDescent="0.35">
      <c r="B201" s="290">
        <v>93</v>
      </c>
      <c r="C201" s="290" t="s">
        <v>64</v>
      </c>
      <c r="D201" s="290" t="s">
        <v>64</v>
      </c>
      <c r="E201" s="290" t="s">
        <v>352</v>
      </c>
      <c r="F201" s="290">
        <v>9234000</v>
      </c>
      <c r="G201" s="290">
        <v>9650000</v>
      </c>
      <c r="H201" s="290">
        <v>1</v>
      </c>
    </row>
    <row r="202" spans="2:8" x14ac:dyDescent="0.35">
      <c r="B202" s="290">
        <v>93</v>
      </c>
      <c r="C202" s="290" t="s">
        <v>64</v>
      </c>
      <c r="D202" s="290" t="s">
        <v>345</v>
      </c>
      <c r="E202" s="290" t="s">
        <v>614</v>
      </c>
      <c r="F202" s="290">
        <v>8791000</v>
      </c>
      <c r="G202" s="290">
        <v>9650000</v>
      </c>
      <c r="H202" s="290">
        <v>1</v>
      </c>
    </row>
    <row r="203" spans="2:8" x14ac:dyDescent="0.35">
      <c r="B203" s="290">
        <v>93</v>
      </c>
      <c r="C203" s="290" t="s">
        <v>64</v>
      </c>
      <c r="D203" s="290" t="s">
        <v>62</v>
      </c>
      <c r="E203" s="290" t="s">
        <v>62</v>
      </c>
      <c r="F203" s="290">
        <v>9300000</v>
      </c>
      <c r="G203" s="290">
        <v>9600000</v>
      </c>
      <c r="H203" s="290">
        <v>2</v>
      </c>
    </row>
    <row r="204" spans="2:8" x14ac:dyDescent="0.35">
      <c r="B204" s="290">
        <v>93</v>
      </c>
      <c r="C204" s="290" t="s">
        <v>64</v>
      </c>
      <c r="D204" s="290" t="s">
        <v>62</v>
      </c>
      <c r="E204" s="290" t="s">
        <v>443</v>
      </c>
      <c r="F204" s="290">
        <v>9300000</v>
      </c>
      <c r="G204" s="290">
        <v>9550000</v>
      </c>
      <c r="H204" s="290">
        <v>1</v>
      </c>
    </row>
    <row r="205" spans="2:8" x14ac:dyDescent="0.35">
      <c r="B205" s="290">
        <v>93</v>
      </c>
      <c r="C205" s="290" t="s">
        <v>64</v>
      </c>
      <c r="D205" s="290" t="s">
        <v>329</v>
      </c>
      <c r="E205" s="290" t="s">
        <v>330</v>
      </c>
      <c r="F205" s="290">
        <v>8875000</v>
      </c>
      <c r="G205" s="290">
        <v>34882616.590000004</v>
      </c>
      <c r="H205" s="290">
        <v>1</v>
      </c>
    </row>
    <row r="206" spans="2:8" x14ac:dyDescent="0.35">
      <c r="B206" s="290">
        <v>93</v>
      </c>
      <c r="C206" s="290" t="s">
        <v>64</v>
      </c>
      <c r="D206" s="290" t="s">
        <v>65</v>
      </c>
      <c r="E206" s="290" t="s">
        <v>417</v>
      </c>
      <c r="F206" s="290">
        <v>9188000</v>
      </c>
      <c r="G206" s="290">
        <v>23477203.609999999</v>
      </c>
      <c r="H206" s="290">
        <v>1</v>
      </c>
    </row>
    <row r="207" spans="2:8" x14ac:dyDescent="0.35">
      <c r="B207" s="290">
        <v>93</v>
      </c>
      <c r="C207" s="290" t="s">
        <v>64</v>
      </c>
      <c r="D207" s="290" t="s">
        <v>65</v>
      </c>
      <c r="E207" s="290" t="s">
        <v>372</v>
      </c>
      <c r="F207" s="290">
        <v>9221000</v>
      </c>
      <c r="G207" s="290">
        <v>9550000</v>
      </c>
      <c r="H207" s="290">
        <v>1</v>
      </c>
    </row>
    <row r="208" spans="2:8" x14ac:dyDescent="0.35">
      <c r="B208" s="290">
        <v>93</v>
      </c>
      <c r="C208" s="290" t="s">
        <v>64</v>
      </c>
      <c r="D208" s="290" t="s">
        <v>80</v>
      </c>
      <c r="E208" s="290" t="s">
        <v>522</v>
      </c>
      <c r="F208" s="290">
        <v>9300000</v>
      </c>
      <c r="G208" s="290">
        <v>9650000</v>
      </c>
      <c r="H208" s="290">
        <v>1</v>
      </c>
    </row>
    <row r="209" spans="2:8" x14ac:dyDescent="0.35">
      <c r="B209" s="290">
        <v>93</v>
      </c>
      <c r="C209" s="290" t="s">
        <v>64</v>
      </c>
      <c r="D209" s="290" t="s">
        <v>74</v>
      </c>
      <c r="E209" s="290" t="s">
        <v>81</v>
      </c>
      <c r="F209" s="290">
        <v>8203000</v>
      </c>
      <c r="G209" s="290">
        <v>33080000</v>
      </c>
      <c r="H209" s="290">
        <v>1</v>
      </c>
    </row>
    <row r="210" spans="2:8" x14ac:dyDescent="0.35">
      <c r="B210" s="290">
        <v>93</v>
      </c>
      <c r="C210" s="290" t="s">
        <v>64</v>
      </c>
      <c r="D210" s="290" t="s">
        <v>74</v>
      </c>
      <c r="E210" s="290" t="s">
        <v>428</v>
      </c>
      <c r="F210" s="290">
        <v>8203000</v>
      </c>
      <c r="G210" s="290">
        <v>26975000</v>
      </c>
      <c r="H210" s="290">
        <v>1</v>
      </c>
    </row>
    <row r="211" spans="2:8" x14ac:dyDescent="0.35">
      <c r="B211" s="290">
        <v>93</v>
      </c>
      <c r="C211" s="290" t="s">
        <v>86</v>
      </c>
      <c r="D211" s="290" t="s">
        <v>88</v>
      </c>
      <c r="E211" s="290" t="s">
        <v>91</v>
      </c>
      <c r="F211" s="290">
        <v>9175000</v>
      </c>
      <c r="G211" s="290">
        <v>23785000</v>
      </c>
      <c r="H211" s="290">
        <v>1</v>
      </c>
    </row>
    <row r="212" spans="2:8" x14ac:dyDescent="0.35">
      <c r="B212" s="290">
        <v>93</v>
      </c>
      <c r="C212" s="290" t="s">
        <v>86</v>
      </c>
      <c r="D212" s="290" t="s">
        <v>88</v>
      </c>
      <c r="E212" s="290" t="s">
        <v>66</v>
      </c>
      <c r="F212" s="290">
        <v>9300000</v>
      </c>
      <c r="G212" s="290">
        <v>9600000</v>
      </c>
      <c r="H212" s="290">
        <v>2</v>
      </c>
    </row>
    <row r="213" spans="2:8" x14ac:dyDescent="0.35">
      <c r="B213" s="290">
        <v>93</v>
      </c>
      <c r="C213" s="290" t="s">
        <v>86</v>
      </c>
      <c r="D213" s="290" t="s">
        <v>89</v>
      </c>
      <c r="E213" s="290" t="s">
        <v>89</v>
      </c>
      <c r="F213" s="290">
        <v>7434600</v>
      </c>
      <c r="G213" s="290">
        <v>11526000</v>
      </c>
      <c r="H213" s="290">
        <v>5</v>
      </c>
    </row>
    <row r="214" spans="2:8" x14ac:dyDescent="0.35">
      <c r="B214" s="290">
        <v>94</v>
      </c>
      <c r="C214" s="290" t="s">
        <v>84</v>
      </c>
      <c r="D214" s="290" t="s">
        <v>90</v>
      </c>
      <c r="E214" s="290" t="s">
        <v>324</v>
      </c>
      <c r="F214" s="290">
        <v>6975000</v>
      </c>
      <c r="G214" s="290">
        <v>14156039.875</v>
      </c>
      <c r="H214" s="290">
        <v>2</v>
      </c>
    </row>
    <row r="215" spans="2:8" x14ac:dyDescent="0.35">
      <c r="B215" s="290">
        <v>96</v>
      </c>
      <c r="C215" s="290" t="s">
        <v>84</v>
      </c>
      <c r="D215" s="290" t="s">
        <v>346</v>
      </c>
      <c r="E215" s="290" t="s">
        <v>615</v>
      </c>
      <c r="F215" s="290">
        <v>9300000</v>
      </c>
      <c r="G215" s="290">
        <v>9643755</v>
      </c>
      <c r="H215" s="290">
        <v>1</v>
      </c>
    </row>
    <row r="216" spans="2:8" x14ac:dyDescent="0.35">
      <c r="B216" s="290">
        <v>96</v>
      </c>
      <c r="C216" s="290" t="s">
        <v>84</v>
      </c>
      <c r="D216" s="290" t="s">
        <v>90</v>
      </c>
      <c r="E216" s="290" t="s">
        <v>69</v>
      </c>
      <c r="F216" s="290">
        <v>9227000</v>
      </c>
      <c r="G216" s="290">
        <v>10417108.890000001</v>
      </c>
      <c r="H216" s="290">
        <v>1</v>
      </c>
    </row>
    <row r="217" spans="2:8" x14ac:dyDescent="0.35">
      <c r="B217" s="290">
        <v>96</v>
      </c>
      <c r="C217" s="290" t="s">
        <v>84</v>
      </c>
      <c r="D217" s="290" t="s">
        <v>90</v>
      </c>
      <c r="E217" s="290" t="s">
        <v>446</v>
      </c>
      <c r="F217" s="290">
        <v>9300000</v>
      </c>
      <c r="G217" s="290">
        <v>9604558</v>
      </c>
      <c r="H217" s="290">
        <v>1</v>
      </c>
    </row>
    <row r="218" spans="2:8" x14ac:dyDescent="0.35">
      <c r="B218" s="290">
        <v>96</v>
      </c>
      <c r="C218" s="290" t="s">
        <v>84</v>
      </c>
      <c r="D218" s="290" t="s">
        <v>90</v>
      </c>
      <c r="E218" s="290" t="s">
        <v>324</v>
      </c>
      <c r="F218" s="290">
        <v>9300000</v>
      </c>
      <c r="G218" s="290">
        <v>9604557.5099999998</v>
      </c>
      <c r="H218" s="290">
        <v>1</v>
      </c>
    </row>
    <row r="219" spans="2:8" x14ac:dyDescent="0.35">
      <c r="B219" s="290">
        <v>96</v>
      </c>
      <c r="C219" s="290" t="s">
        <v>84</v>
      </c>
      <c r="D219" s="290" t="s">
        <v>90</v>
      </c>
      <c r="E219" s="290" t="s">
        <v>392</v>
      </c>
      <c r="F219" s="290">
        <v>9273000</v>
      </c>
      <c r="G219" s="290">
        <v>9604557.5099999998</v>
      </c>
      <c r="H219" s="290">
        <v>1</v>
      </c>
    </row>
    <row r="220" spans="2:8" x14ac:dyDescent="0.35">
      <c r="B220" s="290">
        <v>96</v>
      </c>
      <c r="C220" s="290" t="s">
        <v>84</v>
      </c>
      <c r="D220" s="290" t="s">
        <v>90</v>
      </c>
      <c r="E220" s="290" t="s">
        <v>362</v>
      </c>
      <c r="F220" s="290">
        <v>8539000</v>
      </c>
      <c r="G220" s="290">
        <v>9595958.5099999998</v>
      </c>
      <c r="H220" s="290">
        <v>1</v>
      </c>
    </row>
    <row r="221" spans="2:8" x14ac:dyDescent="0.35">
      <c r="B221" s="290">
        <v>96</v>
      </c>
      <c r="C221" s="290" t="s">
        <v>84</v>
      </c>
      <c r="D221" s="290" t="s">
        <v>90</v>
      </c>
      <c r="E221" s="290" t="s">
        <v>557</v>
      </c>
      <c r="F221" s="290">
        <v>9300000</v>
      </c>
      <c r="G221" s="290">
        <v>9604557.5099999998</v>
      </c>
      <c r="H221" s="290">
        <v>2</v>
      </c>
    </row>
    <row r="222" spans="2:8" x14ac:dyDescent="0.35">
      <c r="B222" s="290">
        <v>96</v>
      </c>
      <c r="C222" s="290" t="s">
        <v>84</v>
      </c>
      <c r="D222" s="290" t="s">
        <v>90</v>
      </c>
      <c r="E222" s="290" t="s">
        <v>394</v>
      </c>
      <c r="F222" s="290">
        <v>9300000</v>
      </c>
      <c r="G222" s="290">
        <v>9604557.5099999998</v>
      </c>
      <c r="H222" s="290">
        <v>1</v>
      </c>
    </row>
    <row r="223" spans="2:8" x14ac:dyDescent="0.35">
      <c r="B223" s="290">
        <v>96</v>
      </c>
      <c r="C223" s="290" t="s">
        <v>11</v>
      </c>
      <c r="D223" s="290" t="s">
        <v>347</v>
      </c>
      <c r="E223" s="290" t="s">
        <v>342</v>
      </c>
      <c r="F223" s="290">
        <v>4650000</v>
      </c>
      <c r="G223" s="290">
        <v>9608564</v>
      </c>
      <c r="H223" s="290">
        <v>2</v>
      </c>
    </row>
    <row r="224" spans="2:8" x14ac:dyDescent="0.35">
      <c r="B224" s="290">
        <v>96</v>
      </c>
      <c r="C224" s="290" t="s">
        <v>11</v>
      </c>
      <c r="D224" s="290" t="s">
        <v>78</v>
      </c>
      <c r="E224" s="290" t="s">
        <v>302</v>
      </c>
      <c r="F224" s="290">
        <v>9300000</v>
      </c>
      <c r="G224" s="290">
        <v>9858920.0050000008</v>
      </c>
      <c r="H224" s="290">
        <v>2</v>
      </c>
    </row>
    <row r="225" spans="2:8" x14ac:dyDescent="0.35">
      <c r="B225" s="290">
        <v>96</v>
      </c>
      <c r="C225" s="290" t="s">
        <v>11</v>
      </c>
      <c r="D225" s="290" t="s">
        <v>78</v>
      </c>
      <c r="E225" s="290" t="s">
        <v>371</v>
      </c>
      <c r="F225" s="290">
        <v>9130500</v>
      </c>
      <c r="G225" s="290">
        <v>9604331.5099999998</v>
      </c>
      <c r="H225" s="290">
        <v>2</v>
      </c>
    </row>
    <row r="226" spans="2:8" x14ac:dyDescent="0.35">
      <c r="B226" s="290">
        <v>96</v>
      </c>
      <c r="C226" s="290" t="s">
        <v>11</v>
      </c>
      <c r="D226" s="290" t="s">
        <v>71</v>
      </c>
      <c r="E226" s="290" t="s">
        <v>71</v>
      </c>
      <c r="F226" s="290">
        <v>9214000</v>
      </c>
      <c r="G226" s="290">
        <v>9603585.7100000009</v>
      </c>
      <c r="H226" s="290">
        <v>1</v>
      </c>
    </row>
    <row r="227" spans="2:8" x14ac:dyDescent="0.35">
      <c r="B227" s="290">
        <v>96</v>
      </c>
      <c r="C227" s="290" t="s">
        <v>11</v>
      </c>
      <c r="D227" s="290" t="s">
        <v>71</v>
      </c>
      <c r="E227" s="290" t="s">
        <v>411</v>
      </c>
      <c r="F227" s="290">
        <v>13950000</v>
      </c>
      <c r="G227" s="290">
        <v>14388245.75</v>
      </c>
      <c r="H227" s="290">
        <v>1</v>
      </c>
    </row>
    <row r="228" spans="2:8" x14ac:dyDescent="0.35">
      <c r="B228" s="290">
        <v>96</v>
      </c>
      <c r="C228" s="290" t="s">
        <v>11</v>
      </c>
      <c r="D228" s="290" t="s">
        <v>71</v>
      </c>
      <c r="E228" s="290" t="s">
        <v>370</v>
      </c>
      <c r="F228" s="290">
        <v>9300000</v>
      </c>
      <c r="G228" s="290">
        <v>9604557.5099999998</v>
      </c>
      <c r="H228" s="290">
        <v>1</v>
      </c>
    </row>
    <row r="229" spans="2:8" x14ac:dyDescent="0.35">
      <c r="B229" s="290">
        <v>96</v>
      </c>
      <c r="C229" s="290" t="s">
        <v>11</v>
      </c>
      <c r="D229" s="290" t="s">
        <v>278</v>
      </c>
      <c r="E229" s="290" t="s">
        <v>472</v>
      </c>
      <c r="F229" s="290">
        <v>9247000</v>
      </c>
      <c r="G229" s="290">
        <v>9604558</v>
      </c>
      <c r="H229" s="290">
        <v>1</v>
      </c>
    </row>
    <row r="230" spans="2:8" x14ac:dyDescent="0.35">
      <c r="B230" s="290">
        <v>96</v>
      </c>
      <c r="C230" s="290" t="s">
        <v>11</v>
      </c>
      <c r="D230" s="290" t="s">
        <v>82</v>
      </c>
      <c r="E230" s="290" t="s">
        <v>546</v>
      </c>
      <c r="F230" s="290">
        <v>8480000</v>
      </c>
      <c r="G230" s="290">
        <v>8480000</v>
      </c>
      <c r="H230" s="290">
        <v>1</v>
      </c>
    </row>
    <row r="231" spans="2:8" x14ac:dyDescent="0.35">
      <c r="B231" s="290">
        <v>96</v>
      </c>
      <c r="C231" s="290" t="s">
        <v>11</v>
      </c>
      <c r="D231" s="290" t="s">
        <v>82</v>
      </c>
      <c r="E231" s="290" t="s">
        <v>414</v>
      </c>
      <c r="F231" s="290">
        <v>9169000</v>
      </c>
      <c r="G231" s="290">
        <v>9483539.7599999998</v>
      </c>
      <c r="H231" s="290">
        <v>1</v>
      </c>
    </row>
    <row r="232" spans="2:8" x14ac:dyDescent="0.35">
      <c r="B232" s="290">
        <v>96</v>
      </c>
      <c r="C232" s="290" t="s">
        <v>12</v>
      </c>
      <c r="D232" s="290" t="s">
        <v>12</v>
      </c>
      <c r="E232" s="290" t="s">
        <v>348</v>
      </c>
      <c r="F232" s="290">
        <v>9066500</v>
      </c>
      <c r="G232" s="290">
        <v>9382721.5</v>
      </c>
      <c r="H232" s="290">
        <v>2</v>
      </c>
    </row>
    <row r="233" spans="2:8" x14ac:dyDescent="0.35">
      <c r="B233" s="290">
        <v>96</v>
      </c>
      <c r="C233" s="290" t="s">
        <v>12</v>
      </c>
      <c r="D233" s="290" t="s">
        <v>12</v>
      </c>
      <c r="E233" s="290" t="s">
        <v>573</v>
      </c>
      <c r="F233" s="290">
        <v>9300000</v>
      </c>
      <c r="G233" s="290">
        <v>9882617.4499999993</v>
      </c>
      <c r="H233" s="290">
        <v>1</v>
      </c>
    </row>
    <row r="234" spans="2:8" x14ac:dyDescent="0.35">
      <c r="B234" s="290">
        <v>96</v>
      </c>
      <c r="C234" s="290" t="s">
        <v>12</v>
      </c>
      <c r="D234" s="290" t="s">
        <v>12</v>
      </c>
      <c r="E234" s="290" t="s">
        <v>616</v>
      </c>
      <c r="F234" s="290">
        <v>9267000</v>
      </c>
      <c r="G234" s="290">
        <v>10452992.539999999</v>
      </c>
      <c r="H234" s="290">
        <v>1</v>
      </c>
    </row>
    <row r="235" spans="2:8" x14ac:dyDescent="0.35">
      <c r="B235" s="290">
        <v>96</v>
      </c>
      <c r="C235" s="290" t="s">
        <v>12</v>
      </c>
      <c r="D235" s="290" t="s">
        <v>238</v>
      </c>
      <c r="E235" s="290" t="s">
        <v>238</v>
      </c>
      <c r="F235" s="290">
        <v>6790000</v>
      </c>
      <c r="G235" s="290">
        <v>7066614.75</v>
      </c>
      <c r="H235" s="290">
        <v>1</v>
      </c>
    </row>
    <row r="236" spans="2:8" x14ac:dyDescent="0.35">
      <c r="B236" s="290">
        <v>96</v>
      </c>
      <c r="C236" s="290" t="s">
        <v>12</v>
      </c>
      <c r="D236" s="290" t="s">
        <v>238</v>
      </c>
      <c r="E236" s="290" t="s">
        <v>363</v>
      </c>
      <c r="F236" s="290">
        <v>9300000</v>
      </c>
      <c r="G236" s="290">
        <v>10924242.5</v>
      </c>
      <c r="H236" s="290">
        <v>1</v>
      </c>
    </row>
    <row r="237" spans="2:8" x14ac:dyDescent="0.35">
      <c r="B237" s="290">
        <v>96</v>
      </c>
      <c r="C237" s="290" t="s">
        <v>12</v>
      </c>
      <c r="D237" s="290" t="s">
        <v>535</v>
      </c>
      <c r="E237" s="290" t="s">
        <v>613</v>
      </c>
      <c r="F237" s="290">
        <v>7862000</v>
      </c>
      <c r="G237" s="290">
        <v>8142628.5499999998</v>
      </c>
      <c r="H237" s="290">
        <v>1</v>
      </c>
    </row>
    <row r="238" spans="2:8" x14ac:dyDescent="0.35">
      <c r="B238" s="290">
        <v>96</v>
      </c>
      <c r="C238" s="290" t="s">
        <v>12</v>
      </c>
      <c r="D238" s="290" t="s">
        <v>535</v>
      </c>
      <c r="E238" s="290" t="s">
        <v>383</v>
      </c>
      <c r="F238" s="290">
        <v>9207000</v>
      </c>
      <c r="G238" s="290">
        <v>9490761.9199999999</v>
      </c>
      <c r="H238" s="290">
        <v>1</v>
      </c>
    </row>
    <row r="239" spans="2:8" x14ac:dyDescent="0.35">
      <c r="B239" s="290">
        <v>96</v>
      </c>
      <c r="C239" s="290" t="s">
        <v>13</v>
      </c>
      <c r="D239" s="290" t="s">
        <v>87</v>
      </c>
      <c r="E239" s="290" t="s">
        <v>519</v>
      </c>
      <c r="F239" s="290">
        <v>9108500</v>
      </c>
      <c r="G239" s="290">
        <v>9602394.0099999998</v>
      </c>
      <c r="H239" s="290">
        <v>2</v>
      </c>
    </row>
    <row r="240" spans="2:8" x14ac:dyDescent="0.35">
      <c r="B240" s="290">
        <v>96</v>
      </c>
      <c r="C240" s="290" t="s">
        <v>13</v>
      </c>
      <c r="D240" s="290" t="s">
        <v>87</v>
      </c>
      <c r="E240" s="290" t="s">
        <v>281</v>
      </c>
      <c r="F240" s="290">
        <v>9300000</v>
      </c>
      <c r="G240" s="290">
        <v>9808048</v>
      </c>
      <c r="H240" s="290">
        <v>1</v>
      </c>
    </row>
    <row r="241" spans="2:8" x14ac:dyDescent="0.35">
      <c r="B241" s="290">
        <v>96</v>
      </c>
      <c r="C241" s="290" t="s">
        <v>63</v>
      </c>
      <c r="D241" s="290" t="s">
        <v>276</v>
      </c>
      <c r="E241" s="290" t="s">
        <v>276</v>
      </c>
      <c r="F241" s="290">
        <v>7406000</v>
      </c>
      <c r="G241" s="290">
        <v>7682626.1500000004</v>
      </c>
      <c r="H241" s="290">
        <v>1</v>
      </c>
    </row>
    <row r="242" spans="2:8" x14ac:dyDescent="0.35">
      <c r="B242" s="290">
        <v>96</v>
      </c>
      <c r="C242" s="290" t="s">
        <v>63</v>
      </c>
      <c r="D242" s="290" t="s">
        <v>359</v>
      </c>
      <c r="E242" s="290" t="s">
        <v>359</v>
      </c>
      <c r="F242" s="290">
        <v>9126500</v>
      </c>
      <c r="G242" s="290">
        <v>9602763.7599999998</v>
      </c>
      <c r="H242" s="290">
        <v>4</v>
      </c>
    </row>
    <row r="243" spans="2:8" x14ac:dyDescent="0.35">
      <c r="B243" s="290">
        <v>96</v>
      </c>
      <c r="C243" s="290" t="s">
        <v>63</v>
      </c>
      <c r="D243" s="290" t="s">
        <v>359</v>
      </c>
      <c r="E243" s="290" t="s">
        <v>387</v>
      </c>
      <c r="F243" s="290">
        <v>9271333.3333333302</v>
      </c>
      <c r="G243" s="290">
        <v>9615951.6766666695</v>
      </c>
      <c r="H243" s="290">
        <v>3</v>
      </c>
    </row>
    <row r="244" spans="2:8" x14ac:dyDescent="0.35">
      <c r="B244" s="290">
        <v>96</v>
      </c>
      <c r="C244" s="290" t="s">
        <v>63</v>
      </c>
      <c r="D244" s="290" t="s">
        <v>359</v>
      </c>
      <c r="E244" s="290" t="s">
        <v>425</v>
      </c>
      <c r="F244" s="290">
        <v>9240500</v>
      </c>
      <c r="G244" s="290">
        <v>9604405.0099999998</v>
      </c>
      <c r="H244" s="290">
        <v>2</v>
      </c>
    </row>
    <row r="245" spans="2:8" x14ac:dyDescent="0.35">
      <c r="B245" s="290">
        <v>96</v>
      </c>
      <c r="C245" s="290" t="s">
        <v>63</v>
      </c>
      <c r="D245" s="290" t="s">
        <v>359</v>
      </c>
      <c r="E245" s="290" t="s">
        <v>547</v>
      </c>
      <c r="F245" s="290">
        <v>7657000</v>
      </c>
      <c r="G245" s="290">
        <v>9604558</v>
      </c>
      <c r="H245" s="290">
        <v>1</v>
      </c>
    </row>
    <row r="246" spans="2:8" x14ac:dyDescent="0.35">
      <c r="B246" s="290">
        <v>96</v>
      </c>
      <c r="C246" s="290" t="s">
        <v>63</v>
      </c>
      <c r="D246" s="290" t="s">
        <v>73</v>
      </c>
      <c r="E246" s="290" t="s">
        <v>73</v>
      </c>
      <c r="F246" s="290">
        <v>9188000</v>
      </c>
      <c r="G246" s="290">
        <v>11331956.9</v>
      </c>
      <c r="H246" s="290">
        <v>1</v>
      </c>
    </row>
    <row r="247" spans="2:8" x14ac:dyDescent="0.35">
      <c r="B247" s="290">
        <v>96</v>
      </c>
      <c r="C247" s="290" t="s">
        <v>63</v>
      </c>
      <c r="D247" s="290" t="s">
        <v>357</v>
      </c>
      <c r="E247" s="290" t="s">
        <v>375</v>
      </c>
      <c r="F247" s="290">
        <v>9300000</v>
      </c>
      <c r="G247" s="290">
        <v>12351685.51</v>
      </c>
      <c r="H247" s="290">
        <v>1</v>
      </c>
    </row>
    <row r="248" spans="2:8" x14ac:dyDescent="0.35">
      <c r="B248" s="290">
        <v>96</v>
      </c>
      <c r="C248" s="290" t="s">
        <v>63</v>
      </c>
      <c r="D248" s="290" t="s">
        <v>423</v>
      </c>
      <c r="E248" s="290" t="s">
        <v>423</v>
      </c>
      <c r="F248" s="290">
        <v>9300000</v>
      </c>
      <c r="G248" s="290">
        <v>9604557.5099999998</v>
      </c>
      <c r="H248" s="290">
        <v>1</v>
      </c>
    </row>
    <row r="249" spans="2:8" x14ac:dyDescent="0.35">
      <c r="B249" s="290">
        <v>96</v>
      </c>
      <c r="C249" s="290" t="s">
        <v>64</v>
      </c>
      <c r="D249" s="290" t="s">
        <v>64</v>
      </c>
      <c r="E249" s="290" t="s">
        <v>430</v>
      </c>
      <c r="F249" s="290">
        <v>8471000</v>
      </c>
      <c r="G249" s="290">
        <v>9595190.0099999998</v>
      </c>
      <c r="H249" s="290">
        <v>3</v>
      </c>
    </row>
    <row r="250" spans="2:8" x14ac:dyDescent="0.35">
      <c r="B250" s="290">
        <v>96</v>
      </c>
      <c r="C250" s="290" t="s">
        <v>64</v>
      </c>
      <c r="D250" s="290" t="s">
        <v>64</v>
      </c>
      <c r="E250" s="290" t="s">
        <v>331</v>
      </c>
      <c r="F250" s="290">
        <v>9300000</v>
      </c>
      <c r="G250" s="290">
        <v>9604557.5099999998</v>
      </c>
      <c r="H250" s="290">
        <v>1</v>
      </c>
    </row>
    <row r="251" spans="2:8" x14ac:dyDescent="0.35">
      <c r="B251" s="290">
        <v>96</v>
      </c>
      <c r="C251" s="290" t="s">
        <v>64</v>
      </c>
      <c r="D251" s="290" t="s">
        <v>64</v>
      </c>
      <c r="E251" s="290" t="s">
        <v>490</v>
      </c>
      <c r="F251" s="290">
        <v>9300000</v>
      </c>
      <c r="G251" s="290">
        <v>9604557.5099999998</v>
      </c>
      <c r="H251" s="290">
        <v>1</v>
      </c>
    </row>
    <row r="252" spans="2:8" x14ac:dyDescent="0.35">
      <c r="B252" s="290">
        <v>96</v>
      </c>
      <c r="C252" s="290" t="s">
        <v>64</v>
      </c>
      <c r="D252" s="290" t="s">
        <v>62</v>
      </c>
      <c r="E252" s="290" t="s">
        <v>354</v>
      </c>
      <c r="F252" s="290">
        <v>8875000</v>
      </c>
      <c r="G252" s="290">
        <v>9599770.0899999999</v>
      </c>
      <c r="H252" s="290">
        <v>1</v>
      </c>
    </row>
    <row r="253" spans="2:8" x14ac:dyDescent="0.35">
      <c r="B253" s="290">
        <v>96</v>
      </c>
      <c r="C253" s="290" t="s">
        <v>64</v>
      </c>
      <c r="D253" s="290" t="s">
        <v>65</v>
      </c>
      <c r="E253" s="290" t="s">
        <v>372</v>
      </c>
      <c r="F253" s="290">
        <v>9300000</v>
      </c>
      <c r="G253" s="290">
        <v>9604557.5099999998</v>
      </c>
      <c r="H253" s="290">
        <v>1</v>
      </c>
    </row>
    <row r="254" spans="2:8" x14ac:dyDescent="0.35">
      <c r="B254" s="290">
        <v>96</v>
      </c>
      <c r="C254" s="290" t="s">
        <v>64</v>
      </c>
      <c r="D254" s="290" t="s">
        <v>388</v>
      </c>
      <c r="E254" s="290" t="s">
        <v>449</v>
      </c>
      <c r="F254" s="290">
        <v>12437000</v>
      </c>
      <c r="G254" s="290">
        <v>14371148.85</v>
      </c>
      <c r="H254" s="290">
        <v>1</v>
      </c>
    </row>
    <row r="255" spans="2:8" x14ac:dyDescent="0.35">
      <c r="B255" s="290">
        <v>96</v>
      </c>
      <c r="C255" s="290" t="s">
        <v>64</v>
      </c>
      <c r="D255" s="290" t="s">
        <v>80</v>
      </c>
      <c r="E255" s="290" t="s">
        <v>285</v>
      </c>
      <c r="F255" s="290">
        <v>11608500</v>
      </c>
      <c r="G255" s="290">
        <v>11996401.875</v>
      </c>
      <c r="H255" s="290">
        <v>2</v>
      </c>
    </row>
    <row r="256" spans="2:8" x14ac:dyDescent="0.35">
      <c r="B256" s="290">
        <v>96</v>
      </c>
      <c r="C256" s="290" t="s">
        <v>64</v>
      </c>
      <c r="D256" s="290" t="s">
        <v>74</v>
      </c>
      <c r="E256" s="290" t="s">
        <v>361</v>
      </c>
      <c r="F256" s="290">
        <v>8707000</v>
      </c>
      <c r="G256" s="290">
        <v>11512278.119999999</v>
      </c>
      <c r="H256" s="290">
        <v>1</v>
      </c>
    </row>
    <row r="257" spans="2:8" x14ac:dyDescent="0.35">
      <c r="B257" s="290">
        <v>96</v>
      </c>
      <c r="C257" s="290" t="s">
        <v>64</v>
      </c>
      <c r="D257" s="290" t="s">
        <v>74</v>
      </c>
      <c r="E257" s="290" t="s">
        <v>81</v>
      </c>
      <c r="F257" s="290">
        <v>8287500</v>
      </c>
      <c r="G257" s="290">
        <v>11058244.775</v>
      </c>
      <c r="H257" s="290">
        <v>2</v>
      </c>
    </row>
    <row r="258" spans="2:8" x14ac:dyDescent="0.35">
      <c r="B258" s="290">
        <v>96</v>
      </c>
      <c r="C258" s="290" t="s">
        <v>64</v>
      </c>
      <c r="D258" s="290" t="s">
        <v>328</v>
      </c>
      <c r="E258" s="290" t="s">
        <v>389</v>
      </c>
      <c r="F258" s="290">
        <v>9300000</v>
      </c>
      <c r="G258" s="290">
        <v>9570375.0099999998</v>
      </c>
      <c r="H258" s="290">
        <v>1</v>
      </c>
    </row>
    <row r="259" spans="2:8" x14ac:dyDescent="0.35">
      <c r="B259" s="290">
        <v>96</v>
      </c>
      <c r="C259" s="290" t="s">
        <v>64</v>
      </c>
      <c r="D259" s="290" t="s">
        <v>328</v>
      </c>
      <c r="E259" s="290" t="s">
        <v>377</v>
      </c>
      <c r="F259" s="290">
        <v>9234000</v>
      </c>
      <c r="G259" s="290">
        <v>9604557.5099999998</v>
      </c>
      <c r="H259" s="290">
        <v>1</v>
      </c>
    </row>
    <row r="260" spans="2:8" x14ac:dyDescent="0.35">
      <c r="B260" s="290">
        <v>96</v>
      </c>
      <c r="C260" s="290" t="s">
        <v>64</v>
      </c>
      <c r="D260" s="290" t="s">
        <v>328</v>
      </c>
      <c r="E260" s="290" t="s">
        <v>523</v>
      </c>
      <c r="F260" s="290">
        <v>9300000</v>
      </c>
      <c r="G260" s="290">
        <v>9604557.5099999998</v>
      </c>
      <c r="H260" s="290">
        <v>1</v>
      </c>
    </row>
    <row r="261" spans="2:8" x14ac:dyDescent="0.35">
      <c r="B261" s="290">
        <v>96</v>
      </c>
      <c r="C261" s="290" t="s">
        <v>64</v>
      </c>
      <c r="D261" s="290" t="s">
        <v>429</v>
      </c>
      <c r="E261" s="290" t="s">
        <v>617</v>
      </c>
      <c r="F261" s="290">
        <v>9300000</v>
      </c>
      <c r="G261" s="290">
        <v>9604558</v>
      </c>
      <c r="H261" s="290">
        <v>1</v>
      </c>
    </row>
    <row r="262" spans="2:8" x14ac:dyDescent="0.35">
      <c r="B262" s="290">
        <v>101</v>
      </c>
      <c r="C262" s="290" t="s">
        <v>64</v>
      </c>
      <c r="D262" s="290" t="s">
        <v>62</v>
      </c>
      <c r="E262" s="290" t="s">
        <v>62</v>
      </c>
      <c r="F262" s="290">
        <v>8678250</v>
      </c>
      <c r="G262" s="290">
        <v>9542000</v>
      </c>
      <c r="H262" s="290">
        <v>4</v>
      </c>
    </row>
    <row r="263" spans="2:8" x14ac:dyDescent="0.35">
      <c r="B263" s="290">
        <v>101</v>
      </c>
      <c r="C263" s="290" t="s">
        <v>64</v>
      </c>
      <c r="D263" s="290" t="s">
        <v>62</v>
      </c>
      <c r="E263" s="290" t="s">
        <v>338</v>
      </c>
      <c r="F263" s="290">
        <v>9300000</v>
      </c>
      <c r="G263" s="290">
        <v>9542000</v>
      </c>
      <c r="H263" s="290">
        <v>1</v>
      </c>
    </row>
    <row r="264" spans="2:8" x14ac:dyDescent="0.35">
      <c r="B264" s="290">
        <v>101</v>
      </c>
      <c r="C264" s="290" t="s">
        <v>86</v>
      </c>
      <c r="D264" s="290" t="s">
        <v>86</v>
      </c>
      <c r="E264" s="290" t="s">
        <v>376</v>
      </c>
      <c r="F264" s="290">
        <v>9300000</v>
      </c>
      <c r="G264" s="290">
        <v>9557000</v>
      </c>
      <c r="H264" s="290">
        <v>1</v>
      </c>
    </row>
    <row r="265" spans="2:8" x14ac:dyDescent="0.35">
      <c r="B265" s="290">
        <v>101</v>
      </c>
      <c r="C265" s="290" t="s">
        <v>86</v>
      </c>
      <c r="D265" s="290" t="s">
        <v>271</v>
      </c>
      <c r="E265" s="290" t="s">
        <v>374</v>
      </c>
      <c r="F265" s="290">
        <v>9286666.6666666698</v>
      </c>
      <c r="G265" s="290">
        <v>9542000</v>
      </c>
      <c r="H265" s="290">
        <v>3</v>
      </c>
    </row>
    <row r="266" spans="2:8" x14ac:dyDescent="0.35">
      <c r="B266" s="290">
        <v>105</v>
      </c>
      <c r="C266" s="290" t="s">
        <v>11</v>
      </c>
      <c r="D266" s="290" t="s">
        <v>71</v>
      </c>
      <c r="E266" s="290" t="s">
        <v>411</v>
      </c>
      <c r="F266" s="290">
        <v>9280000</v>
      </c>
      <c r="G266" s="290">
        <v>9599747.5399999991</v>
      </c>
      <c r="H266" s="290">
        <v>1</v>
      </c>
    </row>
    <row r="267" spans="2:8" x14ac:dyDescent="0.35">
      <c r="B267" s="290">
        <v>105</v>
      </c>
      <c r="C267" s="290" t="s">
        <v>11</v>
      </c>
      <c r="D267" s="290" t="s">
        <v>71</v>
      </c>
      <c r="E267" s="290" t="s">
        <v>384</v>
      </c>
      <c r="F267" s="290">
        <v>11605000</v>
      </c>
      <c r="G267" s="290">
        <v>11995468.109999999</v>
      </c>
      <c r="H267" s="290">
        <v>2</v>
      </c>
    </row>
    <row r="268" spans="2:8" x14ac:dyDescent="0.35">
      <c r="B268" s="290">
        <v>105</v>
      </c>
      <c r="C268" s="290" t="s">
        <v>11</v>
      </c>
      <c r="D268" s="290" t="s">
        <v>278</v>
      </c>
      <c r="E268" s="290" t="s">
        <v>278</v>
      </c>
      <c r="F268" s="290">
        <v>9214000</v>
      </c>
      <c r="G268" s="290">
        <v>9599973.5399999991</v>
      </c>
      <c r="H268" s="290">
        <v>1</v>
      </c>
    </row>
    <row r="269" spans="2:8" x14ac:dyDescent="0.35">
      <c r="B269" s="290">
        <v>105</v>
      </c>
      <c r="C269" s="290" t="s">
        <v>11</v>
      </c>
      <c r="D269" s="290" t="s">
        <v>278</v>
      </c>
      <c r="E269" s="290" t="s">
        <v>413</v>
      </c>
      <c r="F269" s="290">
        <v>9296500</v>
      </c>
      <c r="G269" s="290">
        <v>9599973.5399999991</v>
      </c>
      <c r="H269" s="290">
        <v>2</v>
      </c>
    </row>
    <row r="270" spans="2:8" x14ac:dyDescent="0.35">
      <c r="B270" s="290">
        <v>105</v>
      </c>
      <c r="C270" s="290" t="s">
        <v>11</v>
      </c>
      <c r="D270" s="290" t="s">
        <v>82</v>
      </c>
      <c r="E270" s="290" t="s">
        <v>545</v>
      </c>
      <c r="F270" s="290">
        <v>9260000</v>
      </c>
      <c r="G270" s="290">
        <v>9599521.5399999991</v>
      </c>
      <c r="H270" s="290">
        <v>1</v>
      </c>
    </row>
    <row r="271" spans="2:8" x14ac:dyDescent="0.35">
      <c r="B271" s="290">
        <v>105</v>
      </c>
      <c r="C271" s="290" t="s">
        <v>63</v>
      </c>
      <c r="D271" s="290" t="s">
        <v>359</v>
      </c>
      <c r="E271" s="290" t="s">
        <v>547</v>
      </c>
      <c r="F271" s="290">
        <v>9300000</v>
      </c>
      <c r="G271" s="290">
        <v>9599973.5399999991</v>
      </c>
      <c r="H271" s="290">
        <v>3</v>
      </c>
    </row>
    <row r="272" spans="2:8" x14ac:dyDescent="0.35">
      <c r="B272" s="290">
        <v>105</v>
      </c>
      <c r="C272" s="290" t="s">
        <v>64</v>
      </c>
      <c r="D272" s="290" t="s">
        <v>62</v>
      </c>
      <c r="E272" s="290" t="s">
        <v>498</v>
      </c>
      <c r="F272" s="290">
        <v>9297666.6666666698</v>
      </c>
      <c r="G272" s="290">
        <v>9599973.5399999991</v>
      </c>
      <c r="H272" s="290">
        <v>3</v>
      </c>
    </row>
    <row r="273" spans="2:8" x14ac:dyDescent="0.35">
      <c r="B273" s="290">
        <v>105</v>
      </c>
      <c r="C273" s="290" t="s">
        <v>64</v>
      </c>
      <c r="D273" s="290" t="s">
        <v>65</v>
      </c>
      <c r="E273" s="290" t="s">
        <v>372</v>
      </c>
      <c r="F273" s="290">
        <v>9300000</v>
      </c>
      <c r="G273" s="290">
        <v>9599973.5399999991</v>
      </c>
      <c r="H273" s="290">
        <v>1</v>
      </c>
    </row>
    <row r="274" spans="2:8" x14ac:dyDescent="0.35">
      <c r="B274" s="290">
        <v>105</v>
      </c>
      <c r="C274" s="290" t="s">
        <v>64</v>
      </c>
      <c r="D274" s="290" t="s">
        <v>80</v>
      </c>
      <c r="E274" s="290" t="s">
        <v>285</v>
      </c>
      <c r="F274" s="290">
        <v>9300000</v>
      </c>
      <c r="G274" s="290">
        <v>9599973.5399999991</v>
      </c>
      <c r="H274" s="290">
        <v>1</v>
      </c>
    </row>
    <row r="275" spans="2:8" x14ac:dyDescent="0.35">
      <c r="B275" s="290">
        <v>105</v>
      </c>
      <c r="C275" s="290" t="s">
        <v>64</v>
      </c>
      <c r="D275" s="290" t="s">
        <v>74</v>
      </c>
      <c r="E275" s="290" t="s">
        <v>444</v>
      </c>
      <c r="F275" s="290">
        <v>9293000</v>
      </c>
      <c r="G275" s="290">
        <v>9599973.5399999991</v>
      </c>
      <c r="H275" s="290">
        <v>1</v>
      </c>
    </row>
    <row r="276" spans="2:8" x14ac:dyDescent="0.35">
      <c r="B276" s="290">
        <v>105</v>
      </c>
      <c r="C276" s="290" t="s">
        <v>64</v>
      </c>
      <c r="D276" s="290" t="s">
        <v>328</v>
      </c>
      <c r="E276" s="290" t="s">
        <v>523</v>
      </c>
      <c r="F276" s="290">
        <v>13950000</v>
      </c>
      <c r="G276" s="290">
        <v>14391414.68</v>
      </c>
      <c r="H276" s="290">
        <v>1</v>
      </c>
    </row>
    <row r="277" spans="2:8" x14ac:dyDescent="0.35">
      <c r="B277" s="290">
        <v>105</v>
      </c>
      <c r="C277" s="290" t="s">
        <v>86</v>
      </c>
      <c r="D277" s="290" t="s">
        <v>275</v>
      </c>
      <c r="E277" s="290" t="s">
        <v>304</v>
      </c>
      <c r="F277" s="290">
        <v>9182000</v>
      </c>
      <c r="G277" s="290">
        <v>9599973.5399999991</v>
      </c>
      <c r="H277" s="290">
        <v>1</v>
      </c>
    </row>
    <row r="278" spans="2:8" x14ac:dyDescent="0.35">
      <c r="B278" s="290">
        <v>108</v>
      </c>
      <c r="C278" s="290" t="s">
        <v>84</v>
      </c>
      <c r="D278" s="290" t="s">
        <v>332</v>
      </c>
      <c r="E278" s="290" t="s">
        <v>480</v>
      </c>
      <c r="F278" s="290">
        <v>9300000</v>
      </c>
      <c r="G278" s="290">
        <v>9530000</v>
      </c>
      <c r="H278" s="290">
        <v>1</v>
      </c>
    </row>
    <row r="279" spans="2:8" x14ac:dyDescent="0.35">
      <c r="B279" s="290">
        <v>108</v>
      </c>
      <c r="C279" s="290" t="s">
        <v>84</v>
      </c>
      <c r="D279" s="290" t="s">
        <v>77</v>
      </c>
      <c r="E279" s="290" t="s">
        <v>556</v>
      </c>
      <c r="F279" s="290">
        <v>8045000</v>
      </c>
      <c r="G279" s="290">
        <v>8275000</v>
      </c>
      <c r="H279" s="290">
        <v>1</v>
      </c>
    </row>
    <row r="280" spans="2:8" x14ac:dyDescent="0.35">
      <c r="B280" s="290">
        <v>108</v>
      </c>
      <c r="C280" s="290" t="s">
        <v>11</v>
      </c>
      <c r="D280" s="290" t="s">
        <v>78</v>
      </c>
      <c r="E280" s="290" t="s">
        <v>368</v>
      </c>
      <c r="F280" s="290">
        <v>9300000</v>
      </c>
      <c r="G280" s="290">
        <v>9530000</v>
      </c>
      <c r="H280" s="290">
        <v>1</v>
      </c>
    </row>
    <row r="281" spans="2:8" x14ac:dyDescent="0.35">
      <c r="B281" s="290">
        <v>108</v>
      </c>
      <c r="C281" s="290" t="s">
        <v>11</v>
      </c>
      <c r="D281" s="290" t="s">
        <v>71</v>
      </c>
      <c r="E281" s="290" t="s">
        <v>402</v>
      </c>
      <c r="F281" s="290">
        <v>9300000</v>
      </c>
      <c r="G281" s="290">
        <v>9530000</v>
      </c>
      <c r="H281" s="290">
        <v>1</v>
      </c>
    </row>
    <row r="282" spans="2:8" x14ac:dyDescent="0.35">
      <c r="B282" s="290">
        <v>108</v>
      </c>
      <c r="C282" s="290" t="s">
        <v>12</v>
      </c>
      <c r="D282" s="290" t="s">
        <v>12</v>
      </c>
      <c r="E282" s="290" t="s">
        <v>348</v>
      </c>
      <c r="F282" s="290">
        <v>9215000</v>
      </c>
      <c r="G282" s="290">
        <v>9445000</v>
      </c>
      <c r="H282" s="290">
        <v>1</v>
      </c>
    </row>
    <row r="283" spans="2:8" x14ac:dyDescent="0.35">
      <c r="B283" s="290">
        <v>108</v>
      </c>
      <c r="C283" s="290" t="s">
        <v>12</v>
      </c>
      <c r="D283" s="290" t="s">
        <v>386</v>
      </c>
      <c r="E283" s="290" t="s">
        <v>284</v>
      </c>
      <c r="F283" s="290">
        <v>9195000</v>
      </c>
      <c r="G283" s="290">
        <v>9530000</v>
      </c>
      <c r="H283" s="290">
        <v>1</v>
      </c>
    </row>
    <row r="284" spans="2:8" x14ac:dyDescent="0.35">
      <c r="B284" s="290">
        <v>108</v>
      </c>
      <c r="C284" s="290" t="s">
        <v>12</v>
      </c>
      <c r="D284" s="290" t="s">
        <v>386</v>
      </c>
      <c r="E284" s="290" t="s">
        <v>603</v>
      </c>
      <c r="F284" s="290">
        <v>9300000</v>
      </c>
      <c r="G284" s="290">
        <v>9530000</v>
      </c>
      <c r="H284" s="290">
        <v>1</v>
      </c>
    </row>
    <row r="285" spans="2:8" x14ac:dyDescent="0.35">
      <c r="B285" s="290">
        <v>108</v>
      </c>
      <c r="C285" s="290" t="s">
        <v>63</v>
      </c>
      <c r="D285" s="290" t="s">
        <v>336</v>
      </c>
      <c r="E285" s="290" t="s">
        <v>434</v>
      </c>
      <c r="F285" s="290">
        <v>9300000</v>
      </c>
      <c r="G285" s="290">
        <v>9530000</v>
      </c>
      <c r="H285" s="290">
        <v>1</v>
      </c>
    </row>
    <row r="286" spans="2:8" x14ac:dyDescent="0.35">
      <c r="B286" s="290">
        <v>108</v>
      </c>
      <c r="C286" s="290" t="s">
        <v>64</v>
      </c>
      <c r="D286" s="290" t="s">
        <v>64</v>
      </c>
      <c r="E286" s="290" t="s">
        <v>464</v>
      </c>
      <c r="F286" s="290">
        <v>7238000</v>
      </c>
      <c r="G286" s="290">
        <v>12365191.16</v>
      </c>
      <c r="H286" s="290">
        <v>1</v>
      </c>
    </row>
    <row r="287" spans="2:8" x14ac:dyDescent="0.35">
      <c r="B287" s="290">
        <v>108</v>
      </c>
      <c r="C287" s="290" t="s">
        <v>86</v>
      </c>
      <c r="D287" s="290" t="s">
        <v>271</v>
      </c>
      <c r="E287" s="290" t="s">
        <v>420</v>
      </c>
      <c r="F287" s="290">
        <v>9300000</v>
      </c>
      <c r="G287" s="290">
        <v>9530000</v>
      </c>
      <c r="H287" s="290">
        <v>1</v>
      </c>
    </row>
    <row r="288" spans="2:8" x14ac:dyDescent="0.35">
      <c r="B288" s="290">
        <v>108</v>
      </c>
      <c r="C288" s="290" t="s">
        <v>86</v>
      </c>
      <c r="D288" s="290" t="s">
        <v>89</v>
      </c>
      <c r="E288" s="290" t="s">
        <v>89</v>
      </c>
      <c r="F288" s="290">
        <v>4646500</v>
      </c>
      <c r="G288" s="290">
        <v>11362992.5</v>
      </c>
      <c r="H288" s="290">
        <v>2</v>
      </c>
    </row>
    <row r="289" spans="2:8" x14ac:dyDescent="0.35">
      <c r="B289" s="290">
        <v>116</v>
      </c>
      <c r="C289" s="290" t="s">
        <v>84</v>
      </c>
      <c r="D289" s="290" t="s">
        <v>341</v>
      </c>
      <c r="E289" s="290" t="s">
        <v>363</v>
      </c>
      <c r="F289" s="290">
        <v>9201000</v>
      </c>
      <c r="G289" s="290">
        <v>9466708.0800000001</v>
      </c>
      <c r="H289" s="290">
        <v>1</v>
      </c>
    </row>
    <row r="290" spans="2:8" x14ac:dyDescent="0.35">
      <c r="B290" s="290">
        <v>116</v>
      </c>
      <c r="C290" s="290" t="s">
        <v>11</v>
      </c>
      <c r="D290" s="290" t="s">
        <v>340</v>
      </c>
      <c r="E290" s="290" t="s">
        <v>424</v>
      </c>
      <c r="F290" s="290">
        <v>9300000</v>
      </c>
      <c r="G290" s="290">
        <v>9466708.0800000001</v>
      </c>
      <c r="H290" s="290">
        <v>1</v>
      </c>
    </row>
    <row r="291" spans="2:8" x14ac:dyDescent="0.35">
      <c r="B291" s="290">
        <v>116</v>
      </c>
      <c r="C291" s="290" t="s">
        <v>11</v>
      </c>
      <c r="D291" s="290" t="s">
        <v>71</v>
      </c>
      <c r="E291" s="290" t="s">
        <v>411</v>
      </c>
      <c r="F291" s="290">
        <v>9300000</v>
      </c>
      <c r="G291" s="290">
        <v>9466708.0800000001</v>
      </c>
      <c r="H291" s="290">
        <v>1</v>
      </c>
    </row>
    <row r="292" spans="2:8" x14ac:dyDescent="0.35">
      <c r="B292" s="290">
        <v>116</v>
      </c>
      <c r="C292" s="290" t="s">
        <v>63</v>
      </c>
      <c r="D292" s="290" t="s">
        <v>276</v>
      </c>
      <c r="E292" s="290" t="s">
        <v>276</v>
      </c>
      <c r="F292" s="290">
        <v>8539000</v>
      </c>
      <c r="G292" s="290">
        <v>9466708.0800000001</v>
      </c>
      <c r="H292" s="290">
        <v>1</v>
      </c>
    </row>
    <row r="293" spans="2:8" x14ac:dyDescent="0.35">
      <c r="B293" s="290">
        <v>116</v>
      </c>
      <c r="C293" s="290" t="s">
        <v>63</v>
      </c>
      <c r="D293" s="290" t="s">
        <v>344</v>
      </c>
      <c r="E293" s="290" t="s">
        <v>493</v>
      </c>
      <c r="F293" s="290">
        <v>9300000</v>
      </c>
      <c r="G293" s="290">
        <v>9466708.0800000001</v>
      </c>
      <c r="H293" s="290">
        <v>1</v>
      </c>
    </row>
    <row r="294" spans="2:8" x14ac:dyDescent="0.35">
      <c r="B294" s="290">
        <v>116</v>
      </c>
      <c r="C294" s="290" t="s">
        <v>64</v>
      </c>
      <c r="D294" s="290" t="s">
        <v>64</v>
      </c>
      <c r="E294" s="290" t="s">
        <v>464</v>
      </c>
      <c r="F294" s="290">
        <v>8959000</v>
      </c>
      <c r="G294" s="290">
        <v>9466708.0800000001</v>
      </c>
      <c r="H294" s="290">
        <v>1</v>
      </c>
    </row>
    <row r="295" spans="2:8" x14ac:dyDescent="0.35">
      <c r="B295" s="290">
        <v>116</v>
      </c>
      <c r="C295" s="290" t="s">
        <v>64</v>
      </c>
      <c r="D295" s="290" t="s">
        <v>345</v>
      </c>
      <c r="E295" s="290" t="s">
        <v>576</v>
      </c>
      <c r="F295" s="290">
        <v>7699000</v>
      </c>
      <c r="G295" s="290">
        <v>13591708.08</v>
      </c>
      <c r="H295" s="290">
        <v>1</v>
      </c>
    </row>
    <row r="296" spans="2:8" x14ac:dyDescent="0.35">
      <c r="B296" s="290">
        <v>116</v>
      </c>
      <c r="C296" s="290" t="s">
        <v>64</v>
      </c>
      <c r="D296" s="290" t="s">
        <v>345</v>
      </c>
      <c r="E296" s="290" t="s">
        <v>614</v>
      </c>
      <c r="F296" s="290">
        <v>8917000</v>
      </c>
      <c r="G296" s="290">
        <v>9466708.0800000001</v>
      </c>
      <c r="H296" s="290">
        <v>1</v>
      </c>
    </row>
    <row r="297" spans="2:8" x14ac:dyDescent="0.35">
      <c r="B297" s="290">
        <v>116</v>
      </c>
      <c r="C297" s="290" t="s">
        <v>64</v>
      </c>
      <c r="D297" s="290" t="s">
        <v>345</v>
      </c>
      <c r="E297" s="290" t="s">
        <v>342</v>
      </c>
      <c r="F297" s="290">
        <v>7112000</v>
      </c>
      <c r="G297" s="290">
        <v>7429358.25</v>
      </c>
      <c r="H297" s="290">
        <v>1</v>
      </c>
    </row>
    <row r="298" spans="2:8" x14ac:dyDescent="0.35">
      <c r="B298" s="290">
        <v>117</v>
      </c>
      <c r="C298" s="290" t="s">
        <v>84</v>
      </c>
      <c r="D298" s="290" t="s">
        <v>346</v>
      </c>
      <c r="E298" s="290" t="s">
        <v>422</v>
      </c>
      <c r="F298" s="290">
        <v>9273000</v>
      </c>
      <c r="G298" s="290">
        <v>9511293.75</v>
      </c>
      <c r="H298" s="290">
        <v>1</v>
      </c>
    </row>
    <row r="299" spans="2:8" x14ac:dyDescent="0.35">
      <c r="B299" s="290">
        <v>117</v>
      </c>
      <c r="C299" s="290" t="s">
        <v>84</v>
      </c>
      <c r="D299" s="290" t="s">
        <v>77</v>
      </c>
      <c r="E299" s="290" t="s">
        <v>530</v>
      </c>
      <c r="F299" s="290">
        <v>9254000</v>
      </c>
      <c r="G299" s="290">
        <v>9511293.75</v>
      </c>
      <c r="H299" s="290">
        <v>1</v>
      </c>
    </row>
    <row r="300" spans="2:8" x14ac:dyDescent="0.35">
      <c r="B300" s="290">
        <v>117</v>
      </c>
      <c r="C300" s="290" t="s">
        <v>11</v>
      </c>
      <c r="D300" s="290" t="s">
        <v>85</v>
      </c>
      <c r="E300" s="290" t="s">
        <v>404</v>
      </c>
      <c r="F300" s="290">
        <v>9300000</v>
      </c>
      <c r="G300" s="290">
        <v>9511293.75</v>
      </c>
      <c r="H300" s="290">
        <v>2</v>
      </c>
    </row>
    <row r="301" spans="2:8" x14ac:dyDescent="0.35">
      <c r="B301" s="290">
        <v>117</v>
      </c>
      <c r="C301" s="290" t="s">
        <v>11</v>
      </c>
      <c r="D301" s="290" t="s">
        <v>70</v>
      </c>
      <c r="E301" s="290" t="s">
        <v>479</v>
      </c>
      <c r="F301" s="290">
        <v>8077000</v>
      </c>
      <c r="G301" s="290">
        <v>8411293.75</v>
      </c>
      <c r="H301" s="290">
        <v>1</v>
      </c>
    </row>
    <row r="302" spans="2:8" x14ac:dyDescent="0.35">
      <c r="B302" s="290">
        <v>117</v>
      </c>
      <c r="C302" s="290" t="s">
        <v>11</v>
      </c>
      <c r="D302" s="290" t="s">
        <v>78</v>
      </c>
      <c r="E302" s="290" t="s">
        <v>79</v>
      </c>
      <c r="F302" s="290">
        <v>8077000</v>
      </c>
      <c r="G302" s="290">
        <v>9511293.75</v>
      </c>
      <c r="H302" s="290">
        <v>1</v>
      </c>
    </row>
    <row r="303" spans="2:8" x14ac:dyDescent="0.35">
      <c r="B303" s="290">
        <v>117</v>
      </c>
      <c r="C303" s="290" t="s">
        <v>11</v>
      </c>
      <c r="D303" s="290" t="s">
        <v>78</v>
      </c>
      <c r="E303" s="290" t="s">
        <v>335</v>
      </c>
      <c r="F303" s="290">
        <v>9300000</v>
      </c>
      <c r="G303" s="290">
        <v>9511293.75</v>
      </c>
      <c r="H303" s="290">
        <v>1</v>
      </c>
    </row>
    <row r="304" spans="2:8" x14ac:dyDescent="0.35">
      <c r="B304" s="290">
        <v>117</v>
      </c>
      <c r="C304" s="290" t="s">
        <v>11</v>
      </c>
      <c r="D304" s="290" t="s">
        <v>71</v>
      </c>
      <c r="E304" s="290" t="s">
        <v>402</v>
      </c>
      <c r="F304" s="290">
        <v>8833000</v>
      </c>
      <c r="G304" s="290">
        <v>9511293.75</v>
      </c>
      <c r="H304" s="290">
        <v>1</v>
      </c>
    </row>
    <row r="305" spans="2:8" x14ac:dyDescent="0.35">
      <c r="B305" s="290">
        <v>117</v>
      </c>
      <c r="C305" s="290" t="s">
        <v>12</v>
      </c>
      <c r="D305" s="290" t="s">
        <v>282</v>
      </c>
      <c r="E305" s="290" t="s">
        <v>618</v>
      </c>
      <c r="F305" s="290">
        <v>9043000</v>
      </c>
      <c r="G305" s="290">
        <v>9511293.75</v>
      </c>
      <c r="H305" s="290">
        <v>1</v>
      </c>
    </row>
    <row r="306" spans="2:8" x14ac:dyDescent="0.35">
      <c r="B306" s="290">
        <v>117</v>
      </c>
      <c r="C306" s="290" t="s">
        <v>12</v>
      </c>
      <c r="D306" s="290" t="s">
        <v>350</v>
      </c>
      <c r="E306" s="290" t="s">
        <v>455</v>
      </c>
      <c r="F306" s="290">
        <v>9182000</v>
      </c>
      <c r="G306" s="290">
        <v>9511293.75</v>
      </c>
      <c r="H306" s="290">
        <v>1</v>
      </c>
    </row>
    <row r="307" spans="2:8" x14ac:dyDescent="0.35">
      <c r="B307" s="290">
        <v>117</v>
      </c>
      <c r="C307" s="290" t="s">
        <v>63</v>
      </c>
      <c r="D307" s="290" t="s">
        <v>276</v>
      </c>
      <c r="E307" s="290" t="s">
        <v>276</v>
      </c>
      <c r="F307" s="290">
        <v>9300000</v>
      </c>
      <c r="G307" s="290">
        <v>9511293.75</v>
      </c>
      <c r="H307" s="290">
        <v>1</v>
      </c>
    </row>
    <row r="308" spans="2:8" x14ac:dyDescent="0.35">
      <c r="B308" s="290">
        <v>117</v>
      </c>
      <c r="C308" s="290" t="s">
        <v>63</v>
      </c>
      <c r="D308" s="290" t="s">
        <v>357</v>
      </c>
      <c r="E308" s="290" t="s">
        <v>405</v>
      </c>
      <c r="F308" s="290">
        <v>9001000</v>
      </c>
      <c r="G308" s="290">
        <v>9511293.75</v>
      </c>
      <c r="H308" s="290">
        <v>1</v>
      </c>
    </row>
    <row r="309" spans="2:8" x14ac:dyDescent="0.35">
      <c r="B309" s="290">
        <v>117</v>
      </c>
      <c r="C309" s="290" t="s">
        <v>63</v>
      </c>
      <c r="D309" s="290" t="s">
        <v>357</v>
      </c>
      <c r="E309" s="290" t="s">
        <v>468</v>
      </c>
      <c r="F309" s="290">
        <v>9273000</v>
      </c>
      <c r="G309" s="290">
        <v>9511293.75</v>
      </c>
      <c r="H309" s="290">
        <v>1</v>
      </c>
    </row>
    <row r="310" spans="2:8" x14ac:dyDescent="0.35">
      <c r="B310" s="290">
        <v>117</v>
      </c>
      <c r="C310" s="290" t="s">
        <v>64</v>
      </c>
      <c r="D310" s="290" t="s">
        <v>64</v>
      </c>
      <c r="E310" s="290" t="s">
        <v>337</v>
      </c>
      <c r="F310" s="290">
        <v>8539000</v>
      </c>
      <c r="G310" s="290">
        <v>9511000</v>
      </c>
      <c r="H310" s="290">
        <v>1</v>
      </c>
    </row>
    <row r="311" spans="2:8" x14ac:dyDescent="0.35">
      <c r="B311" s="290">
        <v>121</v>
      </c>
      <c r="C311" s="290" t="s">
        <v>84</v>
      </c>
      <c r="D311" s="290" t="s">
        <v>431</v>
      </c>
      <c r="E311" s="290" t="s">
        <v>73</v>
      </c>
      <c r="F311" s="290">
        <v>13950000</v>
      </c>
      <c r="G311" s="290">
        <v>14422720</v>
      </c>
      <c r="H311" s="290">
        <v>1</v>
      </c>
    </row>
    <row r="312" spans="2:8" x14ac:dyDescent="0.35">
      <c r="B312" s="290">
        <v>121</v>
      </c>
      <c r="C312" s="290" t="s">
        <v>11</v>
      </c>
      <c r="D312" s="290" t="s">
        <v>78</v>
      </c>
      <c r="E312" s="290" t="s">
        <v>356</v>
      </c>
      <c r="F312" s="290">
        <v>9254000</v>
      </c>
      <c r="G312" s="290">
        <v>10326647.449999999</v>
      </c>
      <c r="H312" s="290">
        <v>1</v>
      </c>
    </row>
    <row r="313" spans="2:8" x14ac:dyDescent="0.35">
      <c r="B313" s="290">
        <v>121</v>
      </c>
      <c r="C313" s="290" t="s">
        <v>11</v>
      </c>
      <c r="D313" s="290" t="s">
        <v>78</v>
      </c>
      <c r="E313" s="290" t="s">
        <v>79</v>
      </c>
      <c r="F313" s="290">
        <v>8203000</v>
      </c>
      <c r="G313" s="290">
        <v>9632761.4000000004</v>
      </c>
      <c r="H313" s="290">
        <v>1</v>
      </c>
    </row>
    <row r="314" spans="2:8" x14ac:dyDescent="0.35">
      <c r="B314" s="290">
        <v>121</v>
      </c>
      <c r="C314" s="290" t="s">
        <v>11</v>
      </c>
      <c r="D314" s="290" t="s">
        <v>78</v>
      </c>
      <c r="E314" s="290" t="s">
        <v>83</v>
      </c>
      <c r="F314" s="290">
        <v>9234000</v>
      </c>
      <c r="G314" s="290">
        <v>10122836.449999999</v>
      </c>
      <c r="H314" s="290">
        <v>1</v>
      </c>
    </row>
    <row r="315" spans="2:8" x14ac:dyDescent="0.35">
      <c r="B315" s="290">
        <v>121</v>
      </c>
      <c r="C315" s="290" t="s">
        <v>11</v>
      </c>
      <c r="D315" s="290" t="s">
        <v>78</v>
      </c>
      <c r="E315" s="290" t="s">
        <v>379</v>
      </c>
      <c r="F315" s="290">
        <v>9300000</v>
      </c>
      <c r="G315" s="290">
        <v>9645157.5</v>
      </c>
      <c r="H315" s="290">
        <v>1</v>
      </c>
    </row>
    <row r="316" spans="2:8" x14ac:dyDescent="0.35">
      <c r="B316" s="290">
        <v>121</v>
      </c>
      <c r="C316" s="290" t="s">
        <v>11</v>
      </c>
      <c r="D316" s="290" t="s">
        <v>78</v>
      </c>
      <c r="E316" s="290" t="s">
        <v>409</v>
      </c>
      <c r="F316" s="290">
        <v>9043000</v>
      </c>
      <c r="G316" s="290">
        <v>14015204.01</v>
      </c>
      <c r="H316" s="290">
        <v>1</v>
      </c>
    </row>
    <row r="317" spans="2:8" x14ac:dyDescent="0.35">
      <c r="B317" s="290">
        <v>121</v>
      </c>
      <c r="C317" s="290" t="s">
        <v>11</v>
      </c>
      <c r="D317" s="290" t="s">
        <v>78</v>
      </c>
      <c r="E317" s="290" t="s">
        <v>369</v>
      </c>
      <c r="F317" s="290">
        <v>9293000</v>
      </c>
      <c r="G317" s="290">
        <v>9645078.4000000004</v>
      </c>
      <c r="H317" s="290">
        <v>1</v>
      </c>
    </row>
    <row r="318" spans="2:8" x14ac:dyDescent="0.35">
      <c r="B318" s="290">
        <v>121</v>
      </c>
      <c r="C318" s="290" t="s">
        <v>11</v>
      </c>
      <c r="D318" s="290" t="s">
        <v>71</v>
      </c>
      <c r="E318" s="290" t="s">
        <v>411</v>
      </c>
      <c r="F318" s="290">
        <v>13950000</v>
      </c>
      <c r="G318" s="290">
        <v>14422720</v>
      </c>
      <c r="H318" s="290">
        <v>1</v>
      </c>
    </row>
    <row r="319" spans="2:8" x14ac:dyDescent="0.35">
      <c r="B319" s="290">
        <v>121</v>
      </c>
      <c r="C319" s="290" t="s">
        <v>13</v>
      </c>
      <c r="D319" s="290" t="s">
        <v>87</v>
      </c>
      <c r="E319" s="290" t="s">
        <v>281</v>
      </c>
      <c r="F319" s="290">
        <v>9286000</v>
      </c>
      <c r="G319" s="290">
        <v>9644999.3000000007</v>
      </c>
      <c r="H319" s="290">
        <v>1</v>
      </c>
    </row>
    <row r="320" spans="2:8" x14ac:dyDescent="0.35">
      <c r="B320" s="290">
        <v>121</v>
      </c>
      <c r="C320" s="290" t="s">
        <v>63</v>
      </c>
      <c r="D320" s="290" t="s">
        <v>336</v>
      </c>
      <c r="E320" s="290" t="s">
        <v>336</v>
      </c>
      <c r="F320" s="290">
        <v>9300000</v>
      </c>
      <c r="G320" s="290">
        <v>9645157.5</v>
      </c>
      <c r="H320" s="290">
        <v>1</v>
      </c>
    </row>
    <row r="321" spans="2:8" x14ac:dyDescent="0.35">
      <c r="B321" s="290">
        <v>121</v>
      </c>
      <c r="C321" s="290" t="s">
        <v>86</v>
      </c>
      <c r="D321" s="290" t="s">
        <v>275</v>
      </c>
      <c r="E321" s="290" t="s">
        <v>275</v>
      </c>
      <c r="F321" s="290">
        <v>9247000</v>
      </c>
      <c r="G321" s="290">
        <v>9644558.5999999996</v>
      </c>
      <c r="H321" s="290">
        <v>1</v>
      </c>
    </row>
    <row r="322" spans="2:8" x14ac:dyDescent="0.35">
      <c r="B322" s="290">
        <v>121</v>
      </c>
      <c r="C322" s="290" t="s">
        <v>86</v>
      </c>
      <c r="D322" s="290" t="s">
        <v>89</v>
      </c>
      <c r="E322" s="290" t="s">
        <v>288</v>
      </c>
      <c r="F322" s="290">
        <v>9300000</v>
      </c>
      <c r="G322" s="290">
        <v>9645157.5</v>
      </c>
      <c r="H322" s="290">
        <v>1</v>
      </c>
    </row>
    <row r="323" spans="2:8" x14ac:dyDescent="0.35">
      <c r="B323" s="290">
        <v>4</v>
      </c>
      <c r="C323" s="290" t="s">
        <v>84</v>
      </c>
      <c r="D323" s="290" t="s">
        <v>84</v>
      </c>
      <c r="E323" s="290" t="s">
        <v>406</v>
      </c>
      <c r="F323" s="290">
        <v>9300000</v>
      </c>
      <c r="G323" s="290">
        <v>9600000</v>
      </c>
      <c r="H323" s="290">
        <v>1</v>
      </c>
    </row>
    <row r="324" spans="2:8" x14ac:dyDescent="0.35">
      <c r="B324" s="290">
        <v>4</v>
      </c>
      <c r="C324" s="290" t="s">
        <v>84</v>
      </c>
      <c r="D324" s="290" t="s">
        <v>346</v>
      </c>
      <c r="E324" s="290" t="s">
        <v>509</v>
      </c>
      <c r="F324" s="290">
        <v>9300000</v>
      </c>
      <c r="G324" s="290">
        <v>9600000</v>
      </c>
      <c r="H324" s="290">
        <v>1</v>
      </c>
    </row>
    <row r="325" spans="2:8" x14ac:dyDescent="0.35">
      <c r="B325" s="290">
        <v>4</v>
      </c>
      <c r="C325" s="290" t="s">
        <v>84</v>
      </c>
      <c r="D325" s="290" t="s">
        <v>346</v>
      </c>
      <c r="E325" s="290" t="s">
        <v>568</v>
      </c>
      <c r="F325" s="290">
        <v>9300000</v>
      </c>
      <c r="G325" s="290">
        <v>9600000</v>
      </c>
      <c r="H325" s="290">
        <v>1</v>
      </c>
    </row>
    <row r="326" spans="2:8" x14ac:dyDescent="0.35">
      <c r="B326" s="290">
        <v>4</v>
      </c>
      <c r="C326" s="290" t="s">
        <v>84</v>
      </c>
      <c r="D326" s="290" t="s">
        <v>341</v>
      </c>
      <c r="E326" s="290" t="s">
        <v>363</v>
      </c>
      <c r="F326" s="290">
        <v>7867000</v>
      </c>
      <c r="G326" s="290">
        <v>9600000</v>
      </c>
      <c r="H326" s="290">
        <v>1</v>
      </c>
    </row>
    <row r="327" spans="2:8" x14ac:dyDescent="0.35">
      <c r="B327" s="290">
        <v>4</v>
      </c>
      <c r="C327" s="290" t="s">
        <v>84</v>
      </c>
      <c r="D327" s="290" t="s">
        <v>438</v>
      </c>
      <c r="E327" s="290" t="s">
        <v>619</v>
      </c>
      <c r="F327" s="290">
        <v>9182000</v>
      </c>
      <c r="G327" s="290">
        <v>9600000</v>
      </c>
      <c r="H327" s="290">
        <v>1</v>
      </c>
    </row>
    <row r="328" spans="2:8" x14ac:dyDescent="0.35">
      <c r="B328" s="290">
        <v>4</v>
      </c>
      <c r="C328" s="290" t="s">
        <v>84</v>
      </c>
      <c r="D328" s="290" t="s">
        <v>438</v>
      </c>
      <c r="E328" s="290" t="s">
        <v>445</v>
      </c>
      <c r="F328" s="290">
        <v>6975000</v>
      </c>
      <c r="G328" s="290">
        <v>11825000</v>
      </c>
      <c r="H328" s="290">
        <v>2</v>
      </c>
    </row>
    <row r="329" spans="2:8" x14ac:dyDescent="0.35">
      <c r="B329" s="290">
        <v>4</v>
      </c>
      <c r="C329" s="290" t="s">
        <v>84</v>
      </c>
      <c r="D329" s="290" t="s">
        <v>77</v>
      </c>
      <c r="E329" s="290" t="s">
        <v>530</v>
      </c>
      <c r="F329" s="290">
        <v>8581000</v>
      </c>
      <c r="G329" s="290">
        <v>9600000</v>
      </c>
      <c r="H329" s="290">
        <v>1</v>
      </c>
    </row>
    <row r="330" spans="2:8" x14ac:dyDescent="0.35">
      <c r="B330" s="290">
        <v>4</v>
      </c>
      <c r="C330" s="290" t="s">
        <v>84</v>
      </c>
      <c r="D330" s="290" t="s">
        <v>300</v>
      </c>
      <c r="E330" s="290" t="s">
        <v>301</v>
      </c>
      <c r="F330" s="290">
        <v>7133000</v>
      </c>
      <c r="G330" s="290">
        <v>52658380</v>
      </c>
      <c r="H330" s="290">
        <v>2</v>
      </c>
    </row>
    <row r="331" spans="2:8" x14ac:dyDescent="0.35">
      <c r="B331" s="290">
        <v>4</v>
      </c>
      <c r="C331" s="290" t="s">
        <v>84</v>
      </c>
      <c r="D331" s="290" t="s">
        <v>620</v>
      </c>
      <c r="E331" s="290" t="s">
        <v>383</v>
      </c>
      <c r="F331" s="290">
        <v>9300000</v>
      </c>
      <c r="G331" s="290">
        <v>9600000</v>
      </c>
      <c r="H331" s="290">
        <v>1</v>
      </c>
    </row>
    <row r="332" spans="2:8" x14ac:dyDescent="0.35">
      <c r="B332" s="290">
        <v>4</v>
      </c>
      <c r="C332" s="290" t="s">
        <v>84</v>
      </c>
      <c r="D332" s="290" t="s">
        <v>90</v>
      </c>
      <c r="E332" s="290" t="s">
        <v>69</v>
      </c>
      <c r="F332" s="290">
        <v>8749000</v>
      </c>
      <c r="G332" s="290">
        <v>29799000</v>
      </c>
      <c r="H332" s="290">
        <v>1</v>
      </c>
    </row>
    <row r="333" spans="2:8" x14ac:dyDescent="0.35">
      <c r="B333" s="290">
        <v>4</v>
      </c>
      <c r="C333" s="290" t="s">
        <v>84</v>
      </c>
      <c r="D333" s="290" t="s">
        <v>90</v>
      </c>
      <c r="E333" s="290" t="s">
        <v>324</v>
      </c>
      <c r="F333" s="290">
        <v>9300000</v>
      </c>
      <c r="G333" s="290">
        <v>9600000</v>
      </c>
      <c r="H333" s="290">
        <v>1</v>
      </c>
    </row>
    <row r="334" spans="2:8" x14ac:dyDescent="0.35">
      <c r="B334" s="290">
        <v>4</v>
      </c>
      <c r="C334" s="290" t="s">
        <v>84</v>
      </c>
      <c r="D334" s="290" t="s">
        <v>90</v>
      </c>
      <c r="E334" s="290" t="s">
        <v>392</v>
      </c>
      <c r="F334" s="290">
        <v>9300000</v>
      </c>
      <c r="G334" s="290">
        <v>9800000</v>
      </c>
      <c r="H334" s="290">
        <v>1</v>
      </c>
    </row>
    <row r="335" spans="2:8" x14ac:dyDescent="0.35">
      <c r="B335" s="290">
        <v>4</v>
      </c>
      <c r="C335" s="290" t="s">
        <v>84</v>
      </c>
      <c r="D335" s="290" t="s">
        <v>90</v>
      </c>
      <c r="E335" s="290" t="s">
        <v>355</v>
      </c>
      <c r="F335" s="290">
        <v>9300000</v>
      </c>
      <c r="G335" s="290">
        <v>10133000</v>
      </c>
      <c r="H335" s="290">
        <v>1</v>
      </c>
    </row>
    <row r="336" spans="2:8" x14ac:dyDescent="0.35">
      <c r="B336" s="290">
        <v>4</v>
      </c>
      <c r="C336" s="290" t="s">
        <v>84</v>
      </c>
      <c r="D336" s="290" t="s">
        <v>90</v>
      </c>
      <c r="E336" s="290" t="s">
        <v>469</v>
      </c>
      <c r="F336" s="290">
        <v>9300000</v>
      </c>
      <c r="G336" s="290">
        <v>9755000</v>
      </c>
      <c r="H336" s="290">
        <v>1</v>
      </c>
    </row>
    <row r="337" spans="2:8" x14ac:dyDescent="0.35">
      <c r="B337" s="290">
        <v>4</v>
      </c>
      <c r="C337" s="290" t="s">
        <v>11</v>
      </c>
      <c r="D337" s="290" t="s">
        <v>11</v>
      </c>
      <c r="E337" s="290" t="s">
        <v>577</v>
      </c>
      <c r="F337" s="290">
        <v>7448000</v>
      </c>
      <c r="G337" s="290">
        <v>41848000</v>
      </c>
      <c r="H337" s="290">
        <v>1</v>
      </c>
    </row>
    <row r="338" spans="2:8" x14ac:dyDescent="0.35">
      <c r="B338" s="290">
        <v>4</v>
      </c>
      <c r="C338" s="290" t="s">
        <v>11</v>
      </c>
      <c r="D338" s="290" t="s">
        <v>11</v>
      </c>
      <c r="E338" s="290" t="s">
        <v>87</v>
      </c>
      <c r="F338" s="290">
        <v>11625000</v>
      </c>
      <c r="G338" s="290">
        <v>11925000</v>
      </c>
      <c r="H338" s="290">
        <v>2</v>
      </c>
    </row>
    <row r="339" spans="2:8" x14ac:dyDescent="0.35">
      <c r="B339" s="290">
        <v>4</v>
      </c>
      <c r="C339" s="290" t="s">
        <v>11</v>
      </c>
      <c r="D339" s="290" t="s">
        <v>85</v>
      </c>
      <c r="E339" s="290" t="s">
        <v>552</v>
      </c>
      <c r="F339" s="290">
        <v>6650000</v>
      </c>
      <c r="G339" s="290">
        <v>70598753.159999996</v>
      </c>
      <c r="H339" s="290">
        <v>1</v>
      </c>
    </row>
    <row r="340" spans="2:8" x14ac:dyDescent="0.35">
      <c r="B340" s="290">
        <v>4</v>
      </c>
      <c r="C340" s="290" t="s">
        <v>11</v>
      </c>
      <c r="D340" s="290" t="s">
        <v>85</v>
      </c>
      <c r="E340" s="290" t="s">
        <v>277</v>
      </c>
      <c r="F340" s="290">
        <v>9260000</v>
      </c>
      <c r="G340" s="290">
        <v>9600000</v>
      </c>
      <c r="H340" s="290">
        <v>1</v>
      </c>
    </row>
    <row r="341" spans="2:8" x14ac:dyDescent="0.35">
      <c r="B341" s="290">
        <v>4</v>
      </c>
      <c r="C341" s="290" t="s">
        <v>11</v>
      </c>
      <c r="D341" s="290" t="s">
        <v>70</v>
      </c>
      <c r="E341" s="290" t="s">
        <v>70</v>
      </c>
      <c r="F341" s="290">
        <v>9253000</v>
      </c>
      <c r="G341" s="290">
        <v>9588000.0539999995</v>
      </c>
      <c r="H341" s="290">
        <v>5</v>
      </c>
    </row>
    <row r="342" spans="2:8" x14ac:dyDescent="0.35">
      <c r="B342" s="290">
        <v>4</v>
      </c>
      <c r="C342" s="290" t="s">
        <v>11</v>
      </c>
      <c r="D342" s="290" t="s">
        <v>358</v>
      </c>
      <c r="E342" s="290" t="s">
        <v>358</v>
      </c>
      <c r="F342" s="290">
        <v>8623000</v>
      </c>
      <c r="G342" s="290">
        <v>9600000</v>
      </c>
      <c r="H342" s="290">
        <v>1</v>
      </c>
    </row>
    <row r="343" spans="2:8" x14ac:dyDescent="0.35">
      <c r="B343" s="290">
        <v>4</v>
      </c>
      <c r="C343" s="290" t="s">
        <v>11</v>
      </c>
      <c r="D343" s="290" t="s">
        <v>347</v>
      </c>
      <c r="E343" s="290" t="s">
        <v>342</v>
      </c>
      <c r="F343" s="290">
        <v>8266000</v>
      </c>
      <c r="G343" s="290">
        <v>29416000</v>
      </c>
      <c r="H343" s="290">
        <v>2</v>
      </c>
    </row>
    <row r="344" spans="2:8" x14ac:dyDescent="0.35">
      <c r="B344" s="290">
        <v>4</v>
      </c>
      <c r="C344" s="290" t="s">
        <v>11</v>
      </c>
      <c r="D344" s="290" t="s">
        <v>78</v>
      </c>
      <c r="E344" s="290" t="s">
        <v>356</v>
      </c>
      <c r="F344" s="290">
        <v>9045500</v>
      </c>
      <c r="G344" s="290">
        <v>9345500</v>
      </c>
      <c r="H344" s="290">
        <v>2</v>
      </c>
    </row>
    <row r="345" spans="2:8" x14ac:dyDescent="0.35">
      <c r="B345" s="290">
        <v>4</v>
      </c>
      <c r="C345" s="290" t="s">
        <v>11</v>
      </c>
      <c r="D345" s="290" t="s">
        <v>78</v>
      </c>
      <c r="E345" s="290" t="s">
        <v>79</v>
      </c>
      <c r="F345" s="290">
        <v>8925666.6666666698</v>
      </c>
      <c r="G345" s="290">
        <v>13256333.3783333</v>
      </c>
      <c r="H345" s="290">
        <v>6</v>
      </c>
    </row>
    <row r="346" spans="2:8" x14ac:dyDescent="0.35">
      <c r="B346" s="290">
        <v>4</v>
      </c>
      <c r="C346" s="290" t="s">
        <v>11</v>
      </c>
      <c r="D346" s="290" t="s">
        <v>78</v>
      </c>
      <c r="E346" s="290" t="s">
        <v>83</v>
      </c>
      <c r="F346" s="290">
        <v>11338000</v>
      </c>
      <c r="G346" s="290">
        <v>11925000</v>
      </c>
      <c r="H346" s="290">
        <v>2</v>
      </c>
    </row>
    <row r="347" spans="2:8" x14ac:dyDescent="0.35">
      <c r="B347" s="290">
        <v>4</v>
      </c>
      <c r="C347" s="290" t="s">
        <v>11</v>
      </c>
      <c r="D347" s="290" t="s">
        <v>78</v>
      </c>
      <c r="E347" s="290" t="s">
        <v>302</v>
      </c>
      <c r="F347" s="290">
        <v>9300000</v>
      </c>
      <c r="G347" s="290">
        <v>9600000</v>
      </c>
      <c r="H347" s="290">
        <v>1</v>
      </c>
    </row>
    <row r="348" spans="2:8" x14ac:dyDescent="0.35">
      <c r="B348" s="290">
        <v>4</v>
      </c>
      <c r="C348" s="290" t="s">
        <v>11</v>
      </c>
      <c r="D348" s="290" t="s">
        <v>78</v>
      </c>
      <c r="E348" s="290" t="s">
        <v>368</v>
      </c>
      <c r="F348" s="290">
        <v>9278777.7777777798</v>
      </c>
      <c r="G348" s="290">
        <v>9600000</v>
      </c>
      <c r="H348" s="290">
        <v>9</v>
      </c>
    </row>
    <row r="349" spans="2:8" x14ac:dyDescent="0.35">
      <c r="B349" s="290">
        <v>4</v>
      </c>
      <c r="C349" s="290" t="s">
        <v>11</v>
      </c>
      <c r="D349" s="290" t="s">
        <v>78</v>
      </c>
      <c r="E349" s="290" t="s">
        <v>371</v>
      </c>
      <c r="F349" s="290">
        <v>9267857.1428571399</v>
      </c>
      <c r="G349" s="290">
        <v>14357571.428571399</v>
      </c>
      <c r="H349" s="290">
        <v>7</v>
      </c>
    </row>
    <row r="350" spans="2:8" x14ac:dyDescent="0.35">
      <c r="B350" s="290">
        <v>4</v>
      </c>
      <c r="C350" s="290" t="s">
        <v>11</v>
      </c>
      <c r="D350" s="290" t="s">
        <v>78</v>
      </c>
      <c r="E350" s="290" t="s">
        <v>409</v>
      </c>
      <c r="F350" s="290">
        <v>9085000</v>
      </c>
      <c r="G350" s="290">
        <v>9385000</v>
      </c>
      <c r="H350" s="290">
        <v>1</v>
      </c>
    </row>
    <row r="351" spans="2:8" x14ac:dyDescent="0.35">
      <c r="B351" s="290">
        <v>4</v>
      </c>
      <c r="C351" s="290" t="s">
        <v>11</v>
      </c>
      <c r="D351" s="290" t="s">
        <v>78</v>
      </c>
      <c r="E351" s="290" t="s">
        <v>335</v>
      </c>
      <c r="F351" s="290">
        <v>9289000</v>
      </c>
      <c r="G351" s="290">
        <v>9600000</v>
      </c>
      <c r="H351" s="290">
        <v>6</v>
      </c>
    </row>
    <row r="352" spans="2:8" x14ac:dyDescent="0.35">
      <c r="B352" s="290">
        <v>4</v>
      </c>
      <c r="C352" s="290" t="s">
        <v>11</v>
      </c>
      <c r="D352" s="290" t="s">
        <v>78</v>
      </c>
      <c r="E352" s="290" t="s">
        <v>369</v>
      </c>
      <c r="F352" s="290">
        <v>8623000</v>
      </c>
      <c r="G352" s="290">
        <v>9600000</v>
      </c>
      <c r="H352" s="290">
        <v>1</v>
      </c>
    </row>
    <row r="353" spans="2:8" x14ac:dyDescent="0.35">
      <c r="B353" s="290">
        <v>4</v>
      </c>
      <c r="C353" s="290" t="s">
        <v>11</v>
      </c>
      <c r="D353" s="290" t="s">
        <v>71</v>
      </c>
      <c r="E353" s="290" t="s">
        <v>71</v>
      </c>
      <c r="F353" s="290">
        <v>9282800</v>
      </c>
      <c r="G353" s="290">
        <v>9560000</v>
      </c>
      <c r="H353" s="290">
        <v>5</v>
      </c>
    </row>
    <row r="354" spans="2:8" x14ac:dyDescent="0.35">
      <c r="B354" s="290">
        <v>4</v>
      </c>
      <c r="C354" s="290" t="s">
        <v>11</v>
      </c>
      <c r="D354" s="290" t="s">
        <v>71</v>
      </c>
      <c r="E354" s="290" t="s">
        <v>411</v>
      </c>
      <c r="F354" s="290">
        <v>8619571.4285714291</v>
      </c>
      <c r="G354" s="290">
        <v>10885714.2857143</v>
      </c>
      <c r="H354" s="290">
        <v>7</v>
      </c>
    </row>
    <row r="355" spans="2:8" x14ac:dyDescent="0.35">
      <c r="B355" s="290">
        <v>4</v>
      </c>
      <c r="C355" s="290" t="s">
        <v>11</v>
      </c>
      <c r="D355" s="290" t="s">
        <v>71</v>
      </c>
      <c r="E355" s="290" t="s">
        <v>412</v>
      </c>
      <c r="F355" s="290">
        <v>9115166.6666666698</v>
      </c>
      <c r="G355" s="290">
        <v>10205833.3333333</v>
      </c>
      <c r="H355" s="290">
        <v>6</v>
      </c>
    </row>
    <row r="356" spans="2:8" x14ac:dyDescent="0.35">
      <c r="B356" s="290">
        <v>4</v>
      </c>
      <c r="C356" s="290" t="s">
        <v>11</v>
      </c>
      <c r="D356" s="290" t="s">
        <v>71</v>
      </c>
      <c r="E356" s="290" t="s">
        <v>384</v>
      </c>
      <c r="F356" s="290">
        <v>9238000</v>
      </c>
      <c r="G356" s="290">
        <v>9575000</v>
      </c>
      <c r="H356" s="290">
        <v>10</v>
      </c>
    </row>
    <row r="357" spans="2:8" x14ac:dyDescent="0.35">
      <c r="B357" s="290">
        <v>4</v>
      </c>
      <c r="C357" s="290" t="s">
        <v>11</v>
      </c>
      <c r="D357" s="290" t="s">
        <v>71</v>
      </c>
      <c r="E357" s="290" t="s">
        <v>370</v>
      </c>
      <c r="F357" s="290">
        <v>9300000</v>
      </c>
      <c r="G357" s="290">
        <v>9600000</v>
      </c>
      <c r="H357" s="290">
        <v>2</v>
      </c>
    </row>
    <row r="358" spans="2:8" x14ac:dyDescent="0.35">
      <c r="B358" s="290">
        <v>4</v>
      </c>
      <c r="C358" s="290" t="s">
        <v>11</v>
      </c>
      <c r="D358" s="290" t="s">
        <v>71</v>
      </c>
      <c r="E358" s="290" t="s">
        <v>515</v>
      </c>
      <c r="F358" s="290">
        <v>9228333.3333333302</v>
      </c>
      <c r="G358" s="290">
        <v>9600000</v>
      </c>
      <c r="H358" s="290">
        <v>3</v>
      </c>
    </row>
    <row r="359" spans="2:8" x14ac:dyDescent="0.35">
      <c r="B359" s="290">
        <v>4</v>
      </c>
      <c r="C359" s="290" t="s">
        <v>11</v>
      </c>
      <c r="D359" s="290" t="s">
        <v>278</v>
      </c>
      <c r="E359" s="290" t="s">
        <v>278</v>
      </c>
      <c r="F359" s="290">
        <v>9278800</v>
      </c>
      <c r="G359" s="290">
        <v>9600000</v>
      </c>
      <c r="H359" s="290">
        <v>5</v>
      </c>
    </row>
    <row r="360" spans="2:8" x14ac:dyDescent="0.35">
      <c r="B360" s="290">
        <v>4</v>
      </c>
      <c r="C360" s="290" t="s">
        <v>11</v>
      </c>
      <c r="D360" s="290" t="s">
        <v>278</v>
      </c>
      <c r="E360" s="290" t="s">
        <v>472</v>
      </c>
      <c r="F360" s="290">
        <v>9300000</v>
      </c>
      <c r="G360" s="290">
        <v>9600000</v>
      </c>
      <c r="H360" s="290">
        <v>4</v>
      </c>
    </row>
    <row r="361" spans="2:8" x14ac:dyDescent="0.35">
      <c r="B361" s="290">
        <v>4</v>
      </c>
      <c r="C361" s="290" t="s">
        <v>11</v>
      </c>
      <c r="D361" s="290" t="s">
        <v>82</v>
      </c>
      <c r="E361" s="290" t="s">
        <v>342</v>
      </c>
      <c r="F361" s="290">
        <v>9247500</v>
      </c>
      <c r="G361" s="290">
        <v>9600000</v>
      </c>
      <c r="H361" s="290">
        <v>2</v>
      </c>
    </row>
    <row r="362" spans="2:8" x14ac:dyDescent="0.35">
      <c r="B362" s="290">
        <v>4</v>
      </c>
      <c r="C362" s="290" t="s">
        <v>11</v>
      </c>
      <c r="D362" s="290" t="s">
        <v>385</v>
      </c>
      <c r="E362" s="290" t="s">
        <v>415</v>
      </c>
      <c r="F362" s="290">
        <v>9300000</v>
      </c>
      <c r="G362" s="290">
        <v>9600000</v>
      </c>
      <c r="H362" s="290">
        <v>1</v>
      </c>
    </row>
    <row r="363" spans="2:8" x14ac:dyDescent="0.35">
      <c r="B363" s="290">
        <v>4</v>
      </c>
      <c r="C363" s="290" t="s">
        <v>11</v>
      </c>
      <c r="D363" s="290" t="s">
        <v>385</v>
      </c>
      <c r="E363" s="290" t="s">
        <v>477</v>
      </c>
      <c r="F363" s="290">
        <v>9241000</v>
      </c>
      <c r="G363" s="290">
        <v>9600000.2699999996</v>
      </c>
      <c r="H363" s="290">
        <v>1</v>
      </c>
    </row>
    <row r="364" spans="2:8" x14ac:dyDescent="0.35">
      <c r="B364" s="290">
        <v>4</v>
      </c>
      <c r="C364" s="290" t="s">
        <v>12</v>
      </c>
      <c r="D364" s="290" t="s">
        <v>12</v>
      </c>
      <c r="E364" s="290" t="s">
        <v>572</v>
      </c>
      <c r="F364" s="290">
        <v>6188000</v>
      </c>
      <c r="G364" s="290">
        <v>71307464.150000006</v>
      </c>
      <c r="H364" s="290">
        <v>1</v>
      </c>
    </row>
    <row r="365" spans="2:8" x14ac:dyDescent="0.35">
      <c r="B365" s="290">
        <v>4</v>
      </c>
      <c r="C365" s="290" t="s">
        <v>12</v>
      </c>
      <c r="D365" s="290" t="s">
        <v>12</v>
      </c>
      <c r="E365" s="290" t="s">
        <v>348</v>
      </c>
      <c r="F365" s="290">
        <v>13950000</v>
      </c>
      <c r="G365" s="290">
        <v>14250000</v>
      </c>
      <c r="H365" s="290">
        <v>1</v>
      </c>
    </row>
    <row r="366" spans="2:8" x14ac:dyDescent="0.35">
      <c r="B366" s="290">
        <v>4</v>
      </c>
      <c r="C366" s="290" t="s">
        <v>12</v>
      </c>
      <c r="D366" s="290" t="s">
        <v>12</v>
      </c>
      <c r="E366" s="290" t="s">
        <v>573</v>
      </c>
      <c r="F366" s="290">
        <v>9300000</v>
      </c>
      <c r="G366" s="290">
        <v>9600000</v>
      </c>
      <c r="H366" s="290">
        <v>1</v>
      </c>
    </row>
    <row r="367" spans="2:8" x14ac:dyDescent="0.35">
      <c r="B367" s="290">
        <v>4</v>
      </c>
      <c r="C367" s="290" t="s">
        <v>12</v>
      </c>
      <c r="D367" s="290" t="s">
        <v>12</v>
      </c>
      <c r="E367" s="290" t="s">
        <v>616</v>
      </c>
      <c r="F367" s="290">
        <v>9300000</v>
      </c>
      <c r="G367" s="290">
        <v>9600000</v>
      </c>
      <c r="H367" s="290">
        <v>1</v>
      </c>
    </row>
    <row r="368" spans="2:8" x14ac:dyDescent="0.35">
      <c r="B368" s="290">
        <v>4</v>
      </c>
      <c r="C368" s="290" t="s">
        <v>12</v>
      </c>
      <c r="D368" s="290" t="s">
        <v>238</v>
      </c>
      <c r="E368" s="290" t="s">
        <v>238</v>
      </c>
      <c r="F368" s="290">
        <v>8749000</v>
      </c>
      <c r="G368" s="290">
        <v>46029000</v>
      </c>
      <c r="H368" s="290">
        <v>1</v>
      </c>
    </row>
    <row r="369" spans="2:8" x14ac:dyDescent="0.35">
      <c r="B369" s="290">
        <v>4</v>
      </c>
      <c r="C369" s="290" t="s">
        <v>12</v>
      </c>
      <c r="D369" s="290" t="s">
        <v>238</v>
      </c>
      <c r="E369" s="290" t="s">
        <v>363</v>
      </c>
      <c r="F369" s="290">
        <v>9276500</v>
      </c>
      <c r="G369" s="290">
        <v>9600000</v>
      </c>
      <c r="H369" s="290">
        <v>2</v>
      </c>
    </row>
    <row r="370" spans="2:8" x14ac:dyDescent="0.35">
      <c r="B370" s="290">
        <v>4</v>
      </c>
      <c r="C370" s="290" t="s">
        <v>12</v>
      </c>
      <c r="D370" s="290" t="s">
        <v>238</v>
      </c>
      <c r="E370" s="290" t="s">
        <v>591</v>
      </c>
      <c r="F370" s="290">
        <v>8840000</v>
      </c>
      <c r="G370" s="290">
        <v>26406500</v>
      </c>
      <c r="H370" s="290">
        <v>2</v>
      </c>
    </row>
    <row r="371" spans="2:8" x14ac:dyDescent="0.35">
      <c r="B371" s="290">
        <v>4</v>
      </c>
      <c r="C371" s="290" t="s">
        <v>12</v>
      </c>
      <c r="D371" s="290" t="s">
        <v>72</v>
      </c>
      <c r="E371" s="290" t="s">
        <v>416</v>
      </c>
      <c r="F371" s="290">
        <v>8160000</v>
      </c>
      <c r="G371" s="290">
        <v>8460000</v>
      </c>
      <c r="H371" s="290">
        <v>1</v>
      </c>
    </row>
    <row r="372" spans="2:8" x14ac:dyDescent="0.35">
      <c r="B372" s="290">
        <v>4</v>
      </c>
      <c r="C372" s="290" t="s">
        <v>12</v>
      </c>
      <c r="D372" s="290" t="s">
        <v>72</v>
      </c>
      <c r="E372" s="290" t="s">
        <v>73</v>
      </c>
      <c r="F372" s="290">
        <v>9300000</v>
      </c>
      <c r="G372" s="290">
        <v>9600000</v>
      </c>
      <c r="H372" s="290">
        <v>1</v>
      </c>
    </row>
    <row r="373" spans="2:8" x14ac:dyDescent="0.35">
      <c r="B373" s="290">
        <v>4</v>
      </c>
      <c r="C373" s="290" t="s">
        <v>12</v>
      </c>
      <c r="D373" s="290" t="s">
        <v>350</v>
      </c>
      <c r="E373" s="290" t="s">
        <v>455</v>
      </c>
      <c r="F373" s="290">
        <v>9300000</v>
      </c>
      <c r="G373" s="290">
        <v>9665783.1400000006</v>
      </c>
      <c r="H373" s="290">
        <v>2</v>
      </c>
    </row>
    <row r="374" spans="2:8" x14ac:dyDescent="0.35">
      <c r="B374" s="290">
        <v>4</v>
      </c>
      <c r="C374" s="290" t="s">
        <v>12</v>
      </c>
      <c r="D374" s="290" t="s">
        <v>351</v>
      </c>
      <c r="E374" s="290" t="s">
        <v>621</v>
      </c>
      <c r="F374" s="290">
        <v>9227000</v>
      </c>
      <c r="G374" s="290">
        <v>9527000</v>
      </c>
      <c r="H374" s="290">
        <v>1</v>
      </c>
    </row>
    <row r="375" spans="2:8" x14ac:dyDescent="0.35">
      <c r="B375" s="290">
        <v>4</v>
      </c>
      <c r="C375" s="290" t="s">
        <v>13</v>
      </c>
      <c r="D375" s="290" t="s">
        <v>87</v>
      </c>
      <c r="E375" s="290" t="s">
        <v>519</v>
      </c>
      <c r="F375" s="290">
        <v>9300000</v>
      </c>
      <c r="G375" s="290">
        <v>9600000</v>
      </c>
      <c r="H375" s="290">
        <v>2</v>
      </c>
    </row>
    <row r="376" spans="2:8" x14ac:dyDescent="0.35">
      <c r="B376" s="290">
        <v>4</v>
      </c>
      <c r="C376" s="290" t="s">
        <v>13</v>
      </c>
      <c r="D376" s="290" t="s">
        <v>87</v>
      </c>
      <c r="E376" s="290" t="s">
        <v>281</v>
      </c>
      <c r="F376" s="290">
        <v>10209000</v>
      </c>
      <c r="G376" s="290">
        <v>10530000</v>
      </c>
      <c r="H376" s="290">
        <v>5</v>
      </c>
    </row>
    <row r="377" spans="2:8" x14ac:dyDescent="0.35">
      <c r="B377" s="290">
        <v>4</v>
      </c>
      <c r="C377" s="290" t="s">
        <v>63</v>
      </c>
      <c r="D377" s="290" t="s">
        <v>276</v>
      </c>
      <c r="E377" s="290" t="s">
        <v>276</v>
      </c>
      <c r="F377" s="290">
        <v>9300000</v>
      </c>
      <c r="G377" s="290">
        <v>9600000</v>
      </c>
      <c r="H377" s="290">
        <v>1</v>
      </c>
    </row>
    <row r="378" spans="2:8" x14ac:dyDescent="0.35">
      <c r="B378" s="290">
        <v>4</v>
      </c>
      <c r="C378" s="290" t="s">
        <v>63</v>
      </c>
      <c r="D378" s="290" t="s">
        <v>276</v>
      </c>
      <c r="E378" s="290" t="s">
        <v>442</v>
      </c>
      <c r="F378" s="290">
        <v>9227000</v>
      </c>
      <c r="G378" s="290">
        <v>9500000</v>
      </c>
      <c r="H378" s="290">
        <v>1</v>
      </c>
    </row>
    <row r="379" spans="2:8" x14ac:dyDescent="0.35">
      <c r="B379" s="290">
        <v>4</v>
      </c>
      <c r="C379" s="290" t="s">
        <v>63</v>
      </c>
      <c r="D379" s="290" t="s">
        <v>359</v>
      </c>
      <c r="E379" s="290" t="s">
        <v>548</v>
      </c>
      <c r="F379" s="290">
        <v>9221000</v>
      </c>
      <c r="G379" s="290">
        <v>9600000</v>
      </c>
      <c r="H379" s="290">
        <v>1</v>
      </c>
    </row>
    <row r="380" spans="2:8" x14ac:dyDescent="0.35">
      <c r="B380" s="290">
        <v>4</v>
      </c>
      <c r="C380" s="290" t="s">
        <v>63</v>
      </c>
      <c r="D380" s="290" t="s">
        <v>336</v>
      </c>
      <c r="E380" s="290" t="s">
        <v>434</v>
      </c>
      <c r="F380" s="290">
        <v>9300000</v>
      </c>
      <c r="G380" s="290">
        <v>9600000</v>
      </c>
      <c r="H380" s="290">
        <v>1</v>
      </c>
    </row>
    <row r="381" spans="2:8" x14ac:dyDescent="0.35">
      <c r="B381" s="290">
        <v>4</v>
      </c>
      <c r="C381" s="290" t="s">
        <v>63</v>
      </c>
      <c r="D381" s="290" t="s">
        <v>357</v>
      </c>
      <c r="E381" s="290" t="s">
        <v>468</v>
      </c>
      <c r="F381" s="290">
        <v>9300000</v>
      </c>
      <c r="G381" s="290">
        <v>10000000</v>
      </c>
      <c r="H381" s="290">
        <v>1</v>
      </c>
    </row>
    <row r="382" spans="2:8" x14ac:dyDescent="0.35">
      <c r="B382" s="290">
        <v>4</v>
      </c>
      <c r="C382" s="290" t="s">
        <v>63</v>
      </c>
      <c r="D382" s="290" t="s">
        <v>423</v>
      </c>
      <c r="E382" s="290" t="s">
        <v>422</v>
      </c>
      <c r="F382" s="290">
        <v>9257000</v>
      </c>
      <c r="G382" s="290">
        <v>9550000</v>
      </c>
      <c r="H382" s="290">
        <v>2</v>
      </c>
    </row>
    <row r="383" spans="2:8" x14ac:dyDescent="0.35">
      <c r="B383" s="290">
        <v>4</v>
      </c>
      <c r="C383" s="290" t="s">
        <v>63</v>
      </c>
      <c r="D383" s="290" t="s">
        <v>344</v>
      </c>
      <c r="E383" s="290" t="s">
        <v>622</v>
      </c>
      <c r="F383" s="290">
        <v>9188000</v>
      </c>
      <c r="G383" s="290">
        <v>9500000</v>
      </c>
      <c r="H383" s="290">
        <v>1</v>
      </c>
    </row>
    <row r="384" spans="2:8" x14ac:dyDescent="0.35">
      <c r="B384" s="290">
        <v>4</v>
      </c>
      <c r="C384" s="290" t="s">
        <v>63</v>
      </c>
      <c r="D384" s="290" t="s">
        <v>303</v>
      </c>
      <c r="E384" s="290" t="s">
        <v>415</v>
      </c>
      <c r="F384" s="290">
        <v>9300000</v>
      </c>
      <c r="G384" s="290">
        <v>9600000</v>
      </c>
      <c r="H384" s="290">
        <v>1</v>
      </c>
    </row>
    <row r="385" spans="2:8" x14ac:dyDescent="0.35">
      <c r="B385" s="290">
        <v>4</v>
      </c>
      <c r="C385" s="290" t="s">
        <v>63</v>
      </c>
      <c r="D385" s="290" t="s">
        <v>303</v>
      </c>
      <c r="E385" s="290" t="s">
        <v>610</v>
      </c>
      <c r="F385" s="290">
        <v>4640000</v>
      </c>
      <c r="G385" s="290">
        <v>9500000</v>
      </c>
      <c r="H385" s="290">
        <v>2</v>
      </c>
    </row>
    <row r="386" spans="2:8" x14ac:dyDescent="0.35">
      <c r="B386" s="290">
        <v>4</v>
      </c>
      <c r="C386" s="290" t="s">
        <v>63</v>
      </c>
      <c r="D386" s="290" t="s">
        <v>303</v>
      </c>
      <c r="E386" s="290" t="s">
        <v>609</v>
      </c>
      <c r="F386" s="290">
        <v>8132500</v>
      </c>
      <c r="G386" s="290">
        <v>10762500</v>
      </c>
      <c r="H386" s="290">
        <v>4</v>
      </c>
    </row>
    <row r="387" spans="2:8" x14ac:dyDescent="0.35">
      <c r="B387" s="290">
        <v>4</v>
      </c>
      <c r="C387" s="290" t="s">
        <v>63</v>
      </c>
      <c r="D387" s="290" t="s">
        <v>325</v>
      </c>
      <c r="E387" s="290" t="s">
        <v>325</v>
      </c>
      <c r="F387" s="290">
        <v>9300000</v>
      </c>
      <c r="G387" s="290">
        <v>9600000</v>
      </c>
      <c r="H387" s="290">
        <v>1</v>
      </c>
    </row>
    <row r="388" spans="2:8" x14ac:dyDescent="0.35">
      <c r="B388" s="290">
        <v>4</v>
      </c>
      <c r="C388" s="290" t="s">
        <v>63</v>
      </c>
      <c r="D388" s="290" t="s">
        <v>325</v>
      </c>
      <c r="E388" s="290" t="s">
        <v>326</v>
      </c>
      <c r="F388" s="290">
        <v>9300000</v>
      </c>
      <c r="G388" s="290">
        <v>9600000</v>
      </c>
      <c r="H388" s="290">
        <v>2</v>
      </c>
    </row>
    <row r="389" spans="2:8" x14ac:dyDescent="0.35">
      <c r="B389" s="290">
        <v>4</v>
      </c>
      <c r="C389" s="290" t="s">
        <v>63</v>
      </c>
      <c r="D389" s="290" t="s">
        <v>325</v>
      </c>
      <c r="E389" s="290" t="s">
        <v>521</v>
      </c>
      <c r="F389" s="290">
        <v>9300000</v>
      </c>
      <c r="G389" s="290">
        <v>9600000</v>
      </c>
      <c r="H389" s="290">
        <v>1</v>
      </c>
    </row>
    <row r="390" spans="2:8" x14ac:dyDescent="0.35">
      <c r="B390" s="290">
        <v>4</v>
      </c>
      <c r="C390" s="290" t="s">
        <v>64</v>
      </c>
      <c r="D390" s="290" t="s">
        <v>64</v>
      </c>
      <c r="E390" s="290" t="s">
        <v>337</v>
      </c>
      <c r="F390" s="290">
        <v>9241000</v>
      </c>
      <c r="G390" s="290">
        <v>9600000</v>
      </c>
      <c r="H390" s="290">
        <v>1</v>
      </c>
    </row>
    <row r="391" spans="2:8" x14ac:dyDescent="0.35">
      <c r="B391" s="290">
        <v>4</v>
      </c>
      <c r="C391" s="290" t="s">
        <v>64</v>
      </c>
      <c r="D391" s="290" t="s">
        <v>62</v>
      </c>
      <c r="E391" s="290" t="s">
        <v>62</v>
      </c>
      <c r="F391" s="290">
        <v>9085000</v>
      </c>
      <c r="G391" s="290">
        <v>9600000</v>
      </c>
      <c r="H391" s="290">
        <v>1</v>
      </c>
    </row>
    <row r="392" spans="2:8" x14ac:dyDescent="0.35">
      <c r="B392" s="290">
        <v>4</v>
      </c>
      <c r="C392" s="290" t="s">
        <v>64</v>
      </c>
      <c r="D392" s="290" t="s">
        <v>65</v>
      </c>
      <c r="E392" s="290" t="s">
        <v>417</v>
      </c>
      <c r="F392" s="290">
        <v>9286500</v>
      </c>
      <c r="G392" s="290">
        <v>17560145.82</v>
      </c>
      <c r="H392" s="290">
        <v>2</v>
      </c>
    </row>
    <row r="393" spans="2:8" x14ac:dyDescent="0.35">
      <c r="B393" s="290">
        <v>4</v>
      </c>
      <c r="C393" s="290" t="s">
        <v>64</v>
      </c>
      <c r="D393" s="290" t="s">
        <v>65</v>
      </c>
      <c r="E393" s="290" t="s">
        <v>372</v>
      </c>
      <c r="F393" s="290">
        <v>11625000</v>
      </c>
      <c r="G393" s="290">
        <v>11990136.455</v>
      </c>
      <c r="H393" s="290">
        <v>2</v>
      </c>
    </row>
    <row r="394" spans="2:8" x14ac:dyDescent="0.35">
      <c r="B394" s="290">
        <v>4</v>
      </c>
      <c r="C394" s="290" t="s">
        <v>64</v>
      </c>
      <c r="D394" s="290" t="s">
        <v>388</v>
      </c>
      <c r="E394" s="290" t="s">
        <v>449</v>
      </c>
      <c r="F394" s="290">
        <v>9300000</v>
      </c>
      <c r="G394" s="290">
        <v>9950000</v>
      </c>
      <c r="H394" s="290">
        <v>1</v>
      </c>
    </row>
    <row r="395" spans="2:8" x14ac:dyDescent="0.35">
      <c r="B395" s="290">
        <v>4</v>
      </c>
      <c r="C395" s="290" t="s">
        <v>64</v>
      </c>
      <c r="D395" s="290" t="s">
        <v>80</v>
      </c>
      <c r="E395" s="290" t="s">
        <v>80</v>
      </c>
      <c r="F395" s="290">
        <v>9300000</v>
      </c>
      <c r="G395" s="290">
        <v>13100000</v>
      </c>
      <c r="H395" s="290">
        <v>1</v>
      </c>
    </row>
    <row r="396" spans="2:8" x14ac:dyDescent="0.35">
      <c r="B396" s="290">
        <v>4</v>
      </c>
      <c r="C396" s="290" t="s">
        <v>64</v>
      </c>
      <c r="D396" s="290" t="s">
        <v>80</v>
      </c>
      <c r="E396" s="290" t="s">
        <v>285</v>
      </c>
      <c r="F396" s="290">
        <v>9293000</v>
      </c>
      <c r="G396" s="290">
        <v>9600000</v>
      </c>
      <c r="H396" s="290">
        <v>1</v>
      </c>
    </row>
    <row r="397" spans="2:8" x14ac:dyDescent="0.35">
      <c r="B397" s="290">
        <v>4</v>
      </c>
      <c r="C397" s="290" t="s">
        <v>64</v>
      </c>
      <c r="D397" s="290" t="s">
        <v>80</v>
      </c>
      <c r="E397" s="290" t="s">
        <v>522</v>
      </c>
      <c r="F397" s="290">
        <v>9300000</v>
      </c>
      <c r="G397" s="290">
        <v>9600000</v>
      </c>
      <c r="H397" s="290">
        <v>2</v>
      </c>
    </row>
    <row r="398" spans="2:8" x14ac:dyDescent="0.35">
      <c r="B398" s="290">
        <v>4</v>
      </c>
      <c r="C398" s="290" t="s">
        <v>64</v>
      </c>
      <c r="D398" s="290" t="s">
        <v>74</v>
      </c>
      <c r="E398" s="290" t="s">
        <v>81</v>
      </c>
      <c r="F398" s="290">
        <v>9300000</v>
      </c>
      <c r="G398" s="290">
        <v>9667227.1500000004</v>
      </c>
      <c r="H398" s="290">
        <v>1</v>
      </c>
    </row>
    <row r="399" spans="2:8" x14ac:dyDescent="0.35">
      <c r="B399" s="290">
        <v>4</v>
      </c>
      <c r="C399" s="290" t="s">
        <v>64</v>
      </c>
      <c r="D399" s="290" t="s">
        <v>327</v>
      </c>
      <c r="E399" s="290" t="s">
        <v>327</v>
      </c>
      <c r="F399" s="290">
        <v>9237500</v>
      </c>
      <c r="G399" s="290">
        <v>9600000</v>
      </c>
      <c r="H399" s="290">
        <v>2</v>
      </c>
    </row>
    <row r="400" spans="2:8" x14ac:dyDescent="0.35">
      <c r="B400" s="290">
        <v>4</v>
      </c>
      <c r="C400" s="290" t="s">
        <v>64</v>
      </c>
      <c r="D400" s="290" t="s">
        <v>328</v>
      </c>
      <c r="E400" s="290" t="s">
        <v>389</v>
      </c>
      <c r="F400" s="290">
        <v>8497000</v>
      </c>
      <c r="G400" s="290">
        <v>24497000</v>
      </c>
      <c r="H400" s="290">
        <v>2</v>
      </c>
    </row>
    <row r="401" spans="2:8" x14ac:dyDescent="0.35">
      <c r="B401" s="290">
        <v>4</v>
      </c>
      <c r="C401" s="290" t="s">
        <v>64</v>
      </c>
      <c r="D401" s="290" t="s">
        <v>328</v>
      </c>
      <c r="E401" s="290" t="s">
        <v>377</v>
      </c>
      <c r="F401" s="290">
        <v>9144333.3333333302</v>
      </c>
      <c r="G401" s="290">
        <v>9600000</v>
      </c>
      <c r="H401" s="290">
        <v>3</v>
      </c>
    </row>
    <row r="402" spans="2:8" x14ac:dyDescent="0.35">
      <c r="B402" s="290">
        <v>4</v>
      </c>
      <c r="C402" s="290" t="s">
        <v>64</v>
      </c>
      <c r="D402" s="290" t="s">
        <v>328</v>
      </c>
      <c r="E402" s="290" t="s">
        <v>523</v>
      </c>
      <c r="F402" s="290">
        <v>9136333.3333333302</v>
      </c>
      <c r="G402" s="290">
        <v>9608333.3333333302</v>
      </c>
      <c r="H402" s="290">
        <v>6</v>
      </c>
    </row>
    <row r="403" spans="2:8" x14ac:dyDescent="0.35">
      <c r="B403" s="290">
        <v>4</v>
      </c>
      <c r="C403" s="290" t="s">
        <v>86</v>
      </c>
      <c r="D403" s="290" t="s">
        <v>86</v>
      </c>
      <c r="E403" s="290" t="s">
        <v>376</v>
      </c>
      <c r="F403" s="290">
        <v>9300000</v>
      </c>
      <c r="G403" s="290">
        <v>9600000</v>
      </c>
      <c r="H403" s="290">
        <v>1</v>
      </c>
    </row>
    <row r="404" spans="2:8" x14ac:dyDescent="0.35">
      <c r="B404" s="290">
        <v>4</v>
      </c>
      <c r="C404" s="290" t="s">
        <v>86</v>
      </c>
      <c r="D404" s="290" t="s">
        <v>86</v>
      </c>
      <c r="E404" s="290" t="s">
        <v>378</v>
      </c>
      <c r="F404" s="290">
        <v>7657000</v>
      </c>
      <c r="G404" s="290">
        <v>24021000</v>
      </c>
      <c r="H404" s="290">
        <v>1</v>
      </c>
    </row>
    <row r="405" spans="2:8" x14ac:dyDescent="0.35">
      <c r="B405" s="290">
        <v>4</v>
      </c>
      <c r="C405" s="290" t="s">
        <v>86</v>
      </c>
      <c r="D405" s="290" t="s">
        <v>88</v>
      </c>
      <c r="E405" s="290" t="s">
        <v>91</v>
      </c>
      <c r="F405" s="290">
        <v>8834666.6666666698</v>
      </c>
      <c r="G405" s="290">
        <v>16357075.2533333</v>
      </c>
      <c r="H405" s="290">
        <v>3</v>
      </c>
    </row>
    <row r="406" spans="2:8" x14ac:dyDescent="0.35">
      <c r="B406" s="290">
        <v>4</v>
      </c>
      <c r="C406" s="290" t="s">
        <v>86</v>
      </c>
      <c r="D406" s="290" t="s">
        <v>88</v>
      </c>
      <c r="E406" s="290" t="s">
        <v>66</v>
      </c>
      <c r="F406" s="290">
        <v>8970200</v>
      </c>
      <c r="G406" s="290">
        <v>11175338.165999999</v>
      </c>
      <c r="H406" s="290">
        <v>15</v>
      </c>
    </row>
    <row r="407" spans="2:8" x14ac:dyDescent="0.35">
      <c r="B407" s="290">
        <v>4</v>
      </c>
      <c r="C407" s="290" t="s">
        <v>86</v>
      </c>
      <c r="D407" s="290" t="s">
        <v>88</v>
      </c>
      <c r="E407" s="290" t="s">
        <v>75</v>
      </c>
      <c r="F407" s="290">
        <v>9243166.6666666698</v>
      </c>
      <c r="G407" s="290">
        <v>11925000</v>
      </c>
      <c r="H407" s="290">
        <v>6</v>
      </c>
    </row>
    <row r="408" spans="2:8" x14ac:dyDescent="0.35">
      <c r="B408" s="290">
        <v>4</v>
      </c>
      <c r="C408" s="290" t="s">
        <v>86</v>
      </c>
      <c r="D408" s="290" t="s">
        <v>88</v>
      </c>
      <c r="E408" s="290" t="s">
        <v>67</v>
      </c>
      <c r="F408" s="290">
        <v>9084222.2222222202</v>
      </c>
      <c r="G408" s="290">
        <v>11150000</v>
      </c>
      <c r="H408" s="290">
        <v>9</v>
      </c>
    </row>
    <row r="409" spans="2:8" x14ac:dyDescent="0.35">
      <c r="B409" s="290">
        <v>4</v>
      </c>
      <c r="C409" s="290" t="s">
        <v>86</v>
      </c>
      <c r="D409" s="290" t="s">
        <v>88</v>
      </c>
      <c r="E409" s="290" t="s">
        <v>403</v>
      </c>
      <c r="F409" s="290">
        <v>7154000</v>
      </c>
      <c r="G409" s="290">
        <v>9600000</v>
      </c>
      <c r="H409" s="290">
        <v>1</v>
      </c>
    </row>
    <row r="410" spans="2:8" x14ac:dyDescent="0.35">
      <c r="B410" s="290">
        <v>4</v>
      </c>
      <c r="C410" s="290" t="s">
        <v>86</v>
      </c>
      <c r="D410" s="290" t="s">
        <v>353</v>
      </c>
      <c r="E410" s="290" t="s">
        <v>353</v>
      </c>
      <c r="F410" s="290">
        <v>6178000</v>
      </c>
      <c r="G410" s="290">
        <v>9600000</v>
      </c>
      <c r="H410" s="290">
        <v>3</v>
      </c>
    </row>
    <row r="411" spans="2:8" x14ac:dyDescent="0.35">
      <c r="B411" s="290">
        <v>4</v>
      </c>
      <c r="C411" s="290" t="s">
        <v>86</v>
      </c>
      <c r="D411" s="290" t="s">
        <v>353</v>
      </c>
      <c r="E411" s="290" t="s">
        <v>525</v>
      </c>
      <c r="F411" s="290">
        <v>7750000</v>
      </c>
      <c r="G411" s="290">
        <v>11083333.336666699</v>
      </c>
      <c r="H411" s="290">
        <v>3</v>
      </c>
    </row>
    <row r="412" spans="2:8" x14ac:dyDescent="0.35">
      <c r="B412" s="290">
        <v>4</v>
      </c>
      <c r="C412" s="290" t="s">
        <v>86</v>
      </c>
      <c r="D412" s="290" t="s">
        <v>353</v>
      </c>
      <c r="E412" s="290" t="s">
        <v>526</v>
      </c>
      <c r="F412" s="290">
        <v>9260000</v>
      </c>
      <c r="G412" s="290">
        <v>9600000</v>
      </c>
      <c r="H412" s="290">
        <v>1</v>
      </c>
    </row>
    <row r="413" spans="2:8" x14ac:dyDescent="0.35">
      <c r="B413" s="290">
        <v>4</v>
      </c>
      <c r="C413" s="290" t="s">
        <v>86</v>
      </c>
      <c r="D413" s="290" t="s">
        <v>353</v>
      </c>
      <c r="E413" s="290" t="s">
        <v>527</v>
      </c>
      <c r="F413" s="290">
        <v>9280000</v>
      </c>
      <c r="G413" s="290">
        <v>9600000</v>
      </c>
      <c r="H413" s="290">
        <v>1</v>
      </c>
    </row>
    <row r="414" spans="2:8" x14ac:dyDescent="0.35">
      <c r="B414" s="290">
        <v>4</v>
      </c>
      <c r="C414" s="290" t="s">
        <v>86</v>
      </c>
      <c r="D414" s="290" t="s">
        <v>353</v>
      </c>
      <c r="E414" s="290" t="s">
        <v>380</v>
      </c>
      <c r="F414" s="290">
        <v>9300000</v>
      </c>
      <c r="G414" s="290">
        <v>9600000.0099999998</v>
      </c>
      <c r="H414" s="290">
        <v>1</v>
      </c>
    </row>
    <row r="415" spans="2:8" x14ac:dyDescent="0.35">
      <c r="B415" s="290">
        <v>4</v>
      </c>
      <c r="C415" s="290" t="s">
        <v>86</v>
      </c>
      <c r="D415" s="290" t="s">
        <v>353</v>
      </c>
      <c r="E415" s="290" t="s">
        <v>373</v>
      </c>
      <c r="F415" s="290">
        <v>9300000</v>
      </c>
      <c r="G415" s="290">
        <v>9600000.1349999998</v>
      </c>
      <c r="H415" s="290">
        <v>2</v>
      </c>
    </row>
    <row r="416" spans="2:8" x14ac:dyDescent="0.35">
      <c r="B416" s="290">
        <v>4</v>
      </c>
      <c r="C416" s="290" t="s">
        <v>86</v>
      </c>
      <c r="D416" s="290" t="s">
        <v>353</v>
      </c>
      <c r="E416" s="290" t="s">
        <v>390</v>
      </c>
      <c r="F416" s="290">
        <v>9300000</v>
      </c>
      <c r="G416" s="290">
        <v>9600000</v>
      </c>
      <c r="H416" s="290">
        <v>2</v>
      </c>
    </row>
    <row r="417" spans="2:8" x14ac:dyDescent="0.35">
      <c r="B417" s="290">
        <v>4</v>
      </c>
      <c r="C417" s="290" t="s">
        <v>86</v>
      </c>
      <c r="D417" s="290" t="s">
        <v>271</v>
      </c>
      <c r="E417" s="290" t="s">
        <v>374</v>
      </c>
      <c r="F417" s="290">
        <v>9293000</v>
      </c>
      <c r="G417" s="290">
        <v>9965000</v>
      </c>
      <c r="H417" s="290">
        <v>1</v>
      </c>
    </row>
    <row r="418" spans="2:8" x14ac:dyDescent="0.35">
      <c r="B418" s="290">
        <v>4</v>
      </c>
      <c r="C418" s="290" t="s">
        <v>86</v>
      </c>
      <c r="D418" s="290" t="s">
        <v>275</v>
      </c>
      <c r="E418" s="290" t="s">
        <v>304</v>
      </c>
      <c r="F418" s="290">
        <v>12020333.3333333</v>
      </c>
      <c r="G418" s="290">
        <v>12320333.3333333</v>
      </c>
      <c r="H418" s="290">
        <v>3</v>
      </c>
    </row>
    <row r="419" spans="2:8" x14ac:dyDescent="0.35">
      <c r="B419" s="290">
        <v>4</v>
      </c>
      <c r="C419" s="290" t="s">
        <v>86</v>
      </c>
      <c r="D419" s="290" t="s">
        <v>275</v>
      </c>
      <c r="E419" s="290" t="s">
        <v>437</v>
      </c>
      <c r="F419" s="290">
        <v>8257333.3333333302</v>
      </c>
      <c r="G419" s="290">
        <v>11248833.3783333</v>
      </c>
      <c r="H419" s="290">
        <v>6</v>
      </c>
    </row>
    <row r="420" spans="2:8" x14ac:dyDescent="0.35">
      <c r="B420" s="290">
        <v>4</v>
      </c>
      <c r="C420" s="290" t="s">
        <v>86</v>
      </c>
      <c r="D420" s="290" t="s">
        <v>89</v>
      </c>
      <c r="E420" s="290" t="s">
        <v>89</v>
      </c>
      <c r="F420" s="290">
        <v>9282333.3333333302</v>
      </c>
      <c r="G420" s="290">
        <v>12903771.223333299</v>
      </c>
      <c r="H420" s="290">
        <v>3</v>
      </c>
    </row>
    <row r="421" spans="2:8" x14ac:dyDescent="0.35">
      <c r="B421" s="290">
        <v>4</v>
      </c>
      <c r="C421" s="290" t="s">
        <v>86</v>
      </c>
      <c r="D421" s="290" t="s">
        <v>89</v>
      </c>
      <c r="E421" s="290" t="s">
        <v>452</v>
      </c>
      <c r="F421" s="290">
        <v>9300000</v>
      </c>
      <c r="G421" s="290">
        <v>9600000</v>
      </c>
      <c r="H421" s="290">
        <v>1</v>
      </c>
    </row>
    <row r="422" spans="2:8" x14ac:dyDescent="0.35">
      <c r="B422" s="290">
        <v>4</v>
      </c>
      <c r="C422" s="290" t="s">
        <v>86</v>
      </c>
      <c r="D422" s="290" t="s">
        <v>89</v>
      </c>
      <c r="E422" s="290" t="s">
        <v>421</v>
      </c>
      <c r="F422" s="290">
        <v>7750000</v>
      </c>
      <c r="G422" s="290">
        <v>11066666.6666667</v>
      </c>
      <c r="H422" s="290">
        <v>3</v>
      </c>
    </row>
    <row r="423" spans="2:8" x14ac:dyDescent="0.35">
      <c r="B423" s="290">
        <v>14</v>
      </c>
      <c r="C423" s="290" t="s">
        <v>84</v>
      </c>
      <c r="D423" s="290" t="s">
        <v>438</v>
      </c>
      <c r="E423" s="290" t="s">
        <v>586</v>
      </c>
      <c r="F423" s="290">
        <v>7783000</v>
      </c>
      <c r="G423" s="290">
        <v>14624183.449999999</v>
      </c>
      <c r="H423" s="290">
        <v>1</v>
      </c>
    </row>
    <row r="424" spans="2:8" x14ac:dyDescent="0.35">
      <c r="B424" s="290">
        <v>22</v>
      </c>
      <c r="C424" s="290" t="s">
        <v>84</v>
      </c>
      <c r="D424" s="290" t="s">
        <v>90</v>
      </c>
      <c r="E424" s="290" t="s">
        <v>69</v>
      </c>
      <c r="F424" s="290">
        <v>8917000</v>
      </c>
      <c r="G424" s="290">
        <v>36190000</v>
      </c>
      <c r="H424" s="290">
        <v>1</v>
      </c>
    </row>
    <row r="425" spans="2:8" x14ac:dyDescent="0.35">
      <c r="B425" s="290">
        <v>22</v>
      </c>
      <c r="C425" s="290" t="s">
        <v>11</v>
      </c>
      <c r="D425" s="290" t="s">
        <v>85</v>
      </c>
      <c r="E425" s="290" t="s">
        <v>366</v>
      </c>
      <c r="F425" s="290">
        <v>8833000</v>
      </c>
      <c r="G425" s="290">
        <v>47233147.469999999</v>
      </c>
      <c r="H425" s="290">
        <v>1</v>
      </c>
    </row>
    <row r="426" spans="2:8" x14ac:dyDescent="0.35">
      <c r="B426" s="290">
        <v>22</v>
      </c>
      <c r="C426" s="290" t="s">
        <v>11</v>
      </c>
      <c r="D426" s="290" t="s">
        <v>70</v>
      </c>
      <c r="E426" s="290" t="s">
        <v>396</v>
      </c>
      <c r="F426" s="290">
        <v>7322000</v>
      </c>
      <c r="G426" s="290">
        <v>62164970.329999998</v>
      </c>
      <c r="H426" s="290">
        <v>1</v>
      </c>
    </row>
    <row r="427" spans="2:8" x14ac:dyDescent="0.35">
      <c r="B427" s="290">
        <v>22</v>
      </c>
      <c r="C427" s="290" t="s">
        <v>11</v>
      </c>
      <c r="D427" s="290" t="s">
        <v>334</v>
      </c>
      <c r="E427" s="290" t="s">
        <v>489</v>
      </c>
      <c r="F427" s="290">
        <v>8287000</v>
      </c>
      <c r="G427" s="290">
        <v>46287000</v>
      </c>
      <c r="H427" s="290">
        <v>1</v>
      </c>
    </row>
    <row r="428" spans="2:8" x14ac:dyDescent="0.35">
      <c r="B428" s="290">
        <v>22</v>
      </c>
      <c r="C428" s="290" t="s">
        <v>11</v>
      </c>
      <c r="D428" s="290" t="s">
        <v>454</v>
      </c>
      <c r="E428" s="290" t="s">
        <v>324</v>
      </c>
      <c r="F428" s="290">
        <v>7909000</v>
      </c>
      <c r="G428" s="290">
        <v>41309000</v>
      </c>
      <c r="H428" s="290">
        <v>1</v>
      </c>
    </row>
    <row r="429" spans="2:8" x14ac:dyDescent="0.35">
      <c r="B429" s="290">
        <v>22</v>
      </c>
      <c r="C429" s="290" t="s">
        <v>12</v>
      </c>
      <c r="D429" s="290" t="s">
        <v>238</v>
      </c>
      <c r="E429" s="290" t="s">
        <v>516</v>
      </c>
      <c r="F429" s="290">
        <v>8917000</v>
      </c>
      <c r="G429" s="290">
        <v>23519564.460000001</v>
      </c>
      <c r="H429" s="290">
        <v>1</v>
      </c>
    </row>
    <row r="430" spans="2:8" x14ac:dyDescent="0.35">
      <c r="B430" s="290">
        <v>22</v>
      </c>
      <c r="C430" s="290" t="s">
        <v>12</v>
      </c>
      <c r="D430" s="290" t="s">
        <v>72</v>
      </c>
      <c r="E430" s="290" t="s">
        <v>72</v>
      </c>
      <c r="F430" s="290">
        <v>8959000</v>
      </c>
      <c r="G430" s="290">
        <v>27609000</v>
      </c>
      <c r="H430" s="290">
        <v>1</v>
      </c>
    </row>
    <row r="431" spans="2:8" x14ac:dyDescent="0.35">
      <c r="B431" s="290">
        <v>22</v>
      </c>
      <c r="C431" s="290" t="s">
        <v>13</v>
      </c>
      <c r="D431" s="290" t="s">
        <v>87</v>
      </c>
      <c r="E431" s="290" t="s">
        <v>519</v>
      </c>
      <c r="F431" s="290">
        <v>8833000</v>
      </c>
      <c r="G431" s="290">
        <v>16833919.890000001</v>
      </c>
      <c r="H431" s="290">
        <v>1</v>
      </c>
    </row>
    <row r="432" spans="2:8" x14ac:dyDescent="0.35">
      <c r="B432" s="290">
        <v>22</v>
      </c>
      <c r="C432" s="290" t="s">
        <v>63</v>
      </c>
      <c r="D432" s="290" t="s">
        <v>423</v>
      </c>
      <c r="E432" s="290" t="s">
        <v>423</v>
      </c>
      <c r="F432" s="290">
        <v>7741500</v>
      </c>
      <c r="G432" s="290">
        <v>43884999.994999997</v>
      </c>
      <c r="H432" s="290">
        <v>2</v>
      </c>
    </row>
    <row r="433" spans="2:8" x14ac:dyDescent="0.35">
      <c r="B433" s="290">
        <v>22</v>
      </c>
      <c r="C433" s="290" t="s">
        <v>64</v>
      </c>
      <c r="D433" s="290" t="s">
        <v>64</v>
      </c>
      <c r="E433" s="290" t="s">
        <v>430</v>
      </c>
      <c r="F433" s="290">
        <v>9280000</v>
      </c>
      <c r="G433" s="290">
        <v>17700000</v>
      </c>
      <c r="H433" s="290">
        <v>1</v>
      </c>
    </row>
    <row r="434" spans="2:8" x14ac:dyDescent="0.35">
      <c r="B434" s="290">
        <v>22</v>
      </c>
      <c r="C434" s="290" t="s">
        <v>64</v>
      </c>
      <c r="D434" s="290" t="s">
        <v>64</v>
      </c>
      <c r="E434" s="290" t="s">
        <v>337</v>
      </c>
      <c r="F434" s="290">
        <v>9300000</v>
      </c>
      <c r="G434" s="290">
        <v>9601391.8699999992</v>
      </c>
      <c r="H434" s="290">
        <v>2</v>
      </c>
    </row>
    <row r="435" spans="2:8" x14ac:dyDescent="0.35">
      <c r="B435" s="290">
        <v>22</v>
      </c>
      <c r="C435" s="290" t="s">
        <v>86</v>
      </c>
      <c r="D435" s="290" t="s">
        <v>88</v>
      </c>
      <c r="E435" s="290" t="s">
        <v>282</v>
      </c>
      <c r="F435" s="290">
        <v>6734000</v>
      </c>
      <c r="G435" s="290">
        <v>60706000</v>
      </c>
      <c r="H435" s="290">
        <v>1</v>
      </c>
    </row>
    <row r="436" spans="2:8" x14ac:dyDescent="0.35">
      <c r="B436" s="290">
        <v>22</v>
      </c>
      <c r="C436" s="290" t="s">
        <v>86</v>
      </c>
      <c r="D436" s="290" t="s">
        <v>88</v>
      </c>
      <c r="E436" s="290" t="s">
        <v>403</v>
      </c>
      <c r="F436" s="290">
        <v>8791000</v>
      </c>
      <c r="G436" s="290">
        <v>29691000</v>
      </c>
      <c r="H436" s="290">
        <v>1</v>
      </c>
    </row>
    <row r="437" spans="2:8" x14ac:dyDescent="0.35">
      <c r="B437" s="290">
        <v>22</v>
      </c>
      <c r="C437" s="290" t="s">
        <v>86</v>
      </c>
      <c r="D437" s="290" t="s">
        <v>353</v>
      </c>
      <c r="E437" s="290" t="s">
        <v>380</v>
      </c>
      <c r="F437" s="290">
        <v>9227000</v>
      </c>
      <c r="G437" s="290">
        <v>23007000</v>
      </c>
      <c r="H437" s="290">
        <v>1</v>
      </c>
    </row>
    <row r="438" spans="2:8" x14ac:dyDescent="0.35">
      <c r="B438" s="290">
        <v>26</v>
      </c>
      <c r="C438" s="290" t="s">
        <v>64</v>
      </c>
      <c r="D438" s="290" t="s">
        <v>74</v>
      </c>
      <c r="E438" s="290" t="s">
        <v>361</v>
      </c>
      <c r="F438" s="290">
        <v>9221000</v>
      </c>
      <c r="G438" s="290">
        <v>20595444.600000001</v>
      </c>
      <c r="H438" s="290">
        <v>1</v>
      </c>
    </row>
    <row r="439" spans="2:8" x14ac:dyDescent="0.35">
      <c r="B439" s="290">
        <v>26</v>
      </c>
      <c r="C439" s="290" t="s">
        <v>86</v>
      </c>
      <c r="D439" s="290" t="s">
        <v>88</v>
      </c>
      <c r="E439" s="290" t="s">
        <v>75</v>
      </c>
      <c r="F439" s="290">
        <v>8917000</v>
      </c>
      <c r="G439" s="290">
        <v>10182084.720000001</v>
      </c>
      <c r="H439" s="290">
        <v>1</v>
      </c>
    </row>
    <row r="440" spans="2:8" x14ac:dyDescent="0.35">
      <c r="B440" s="290">
        <v>27</v>
      </c>
      <c r="C440" s="290" t="s">
        <v>84</v>
      </c>
      <c r="D440" s="290" t="s">
        <v>84</v>
      </c>
      <c r="E440" s="290" t="s">
        <v>494</v>
      </c>
      <c r="F440" s="290">
        <v>7867000</v>
      </c>
      <c r="G440" s="290">
        <v>43883000</v>
      </c>
      <c r="H440" s="290">
        <v>1</v>
      </c>
    </row>
    <row r="441" spans="2:8" x14ac:dyDescent="0.35">
      <c r="B441" s="290">
        <v>27</v>
      </c>
      <c r="C441" s="290" t="s">
        <v>84</v>
      </c>
      <c r="D441" s="290" t="s">
        <v>300</v>
      </c>
      <c r="E441" s="290" t="s">
        <v>301</v>
      </c>
      <c r="F441" s="290">
        <v>8287000</v>
      </c>
      <c r="G441" s="290">
        <v>28243000</v>
      </c>
      <c r="H441" s="290">
        <v>1</v>
      </c>
    </row>
    <row r="442" spans="2:8" x14ac:dyDescent="0.35">
      <c r="B442" s="290">
        <v>27</v>
      </c>
      <c r="C442" s="290" t="s">
        <v>84</v>
      </c>
      <c r="D442" s="290" t="s">
        <v>620</v>
      </c>
      <c r="E442" s="290" t="s">
        <v>623</v>
      </c>
      <c r="F442" s="290">
        <v>7448000</v>
      </c>
      <c r="G442" s="290">
        <v>21178000</v>
      </c>
      <c r="H442" s="290">
        <v>1</v>
      </c>
    </row>
    <row r="443" spans="2:8" x14ac:dyDescent="0.35">
      <c r="B443" s="290">
        <v>27</v>
      </c>
      <c r="C443" s="290" t="s">
        <v>11</v>
      </c>
      <c r="D443" s="290" t="s">
        <v>11</v>
      </c>
      <c r="E443" s="290" t="s">
        <v>84</v>
      </c>
      <c r="F443" s="290">
        <v>6356000</v>
      </c>
      <c r="G443" s="290">
        <v>43399000</v>
      </c>
      <c r="H443" s="290">
        <v>1</v>
      </c>
    </row>
    <row r="444" spans="2:8" x14ac:dyDescent="0.35">
      <c r="B444" s="290">
        <v>27</v>
      </c>
      <c r="C444" s="290" t="s">
        <v>11</v>
      </c>
      <c r="D444" s="290" t="s">
        <v>11</v>
      </c>
      <c r="E444" s="290" t="s">
        <v>425</v>
      </c>
      <c r="F444" s="290">
        <v>7804500</v>
      </c>
      <c r="G444" s="290">
        <v>48954000</v>
      </c>
      <c r="H444" s="290">
        <v>2</v>
      </c>
    </row>
    <row r="445" spans="2:8" x14ac:dyDescent="0.35">
      <c r="B445" s="290">
        <v>27</v>
      </c>
      <c r="C445" s="290" t="s">
        <v>11</v>
      </c>
      <c r="D445" s="290" t="s">
        <v>11</v>
      </c>
      <c r="E445" s="290" t="s">
        <v>624</v>
      </c>
      <c r="F445" s="290">
        <v>6566000</v>
      </c>
      <c r="G445" s="290">
        <v>37397000</v>
      </c>
      <c r="H445" s="290">
        <v>1</v>
      </c>
    </row>
    <row r="446" spans="2:8" x14ac:dyDescent="0.35">
      <c r="B446" s="290">
        <v>27</v>
      </c>
      <c r="C446" s="290" t="s">
        <v>11</v>
      </c>
      <c r="D446" s="290" t="s">
        <v>85</v>
      </c>
      <c r="E446" s="290" t="s">
        <v>383</v>
      </c>
      <c r="F446" s="290">
        <v>7573000</v>
      </c>
      <c r="G446" s="290">
        <v>41071000</v>
      </c>
      <c r="H446" s="290">
        <v>1</v>
      </c>
    </row>
    <row r="447" spans="2:8" x14ac:dyDescent="0.35">
      <c r="B447" s="290">
        <v>27</v>
      </c>
      <c r="C447" s="290" t="s">
        <v>11</v>
      </c>
      <c r="D447" s="290" t="s">
        <v>70</v>
      </c>
      <c r="E447" s="290" t="s">
        <v>70</v>
      </c>
      <c r="F447" s="290">
        <v>9254000</v>
      </c>
      <c r="G447" s="290">
        <v>31813000</v>
      </c>
      <c r="H447" s="290">
        <v>1</v>
      </c>
    </row>
    <row r="448" spans="2:8" x14ac:dyDescent="0.35">
      <c r="B448" s="290">
        <v>27</v>
      </c>
      <c r="C448" s="290" t="s">
        <v>11</v>
      </c>
      <c r="D448" s="290" t="s">
        <v>70</v>
      </c>
      <c r="E448" s="290" t="s">
        <v>84</v>
      </c>
      <c r="F448" s="290">
        <v>8455000</v>
      </c>
      <c r="G448" s="290">
        <v>29879000</v>
      </c>
      <c r="H448" s="290">
        <v>1</v>
      </c>
    </row>
    <row r="449" spans="2:8" x14ac:dyDescent="0.35">
      <c r="B449" s="290">
        <v>27</v>
      </c>
      <c r="C449" s="290" t="s">
        <v>11</v>
      </c>
      <c r="D449" s="290" t="s">
        <v>70</v>
      </c>
      <c r="E449" s="290" t="s">
        <v>396</v>
      </c>
      <c r="F449" s="290">
        <v>6902000</v>
      </c>
      <c r="G449" s="290">
        <v>14343000</v>
      </c>
      <c r="H449" s="290">
        <v>1</v>
      </c>
    </row>
    <row r="450" spans="2:8" x14ac:dyDescent="0.35">
      <c r="B450" s="290">
        <v>27</v>
      </c>
      <c r="C450" s="290" t="s">
        <v>11</v>
      </c>
      <c r="D450" s="290" t="s">
        <v>358</v>
      </c>
      <c r="E450" s="290" t="s">
        <v>452</v>
      </c>
      <c r="F450" s="290">
        <v>8875000</v>
      </c>
      <c r="G450" s="290">
        <v>33462000</v>
      </c>
      <c r="H450" s="290">
        <v>1</v>
      </c>
    </row>
    <row r="451" spans="2:8" x14ac:dyDescent="0.35">
      <c r="B451" s="290">
        <v>27</v>
      </c>
      <c r="C451" s="290" t="s">
        <v>11</v>
      </c>
      <c r="D451" s="290" t="s">
        <v>278</v>
      </c>
      <c r="E451" s="290" t="s">
        <v>278</v>
      </c>
      <c r="F451" s="290">
        <v>7322000</v>
      </c>
      <c r="G451" s="290">
        <v>28182000</v>
      </c>
      <c r="H451" s="290">
        <v>1</v>
      </c>
    </row>
    <row r="452" spans="2:8" x14ac:dyDescent="0.35">
      <c r="B452" s="290">
        <v>27</v>
      </c>
      <c r="C452" s="290" t="s">
        <v>12</v>
      </c>
      <c r="D452" s="290" t="s">
        <v>12</v>
      </c>
      <c r="E452" s="290" t="s">
        <v>441</v>
      </c>
      <c r="F452" s="290">
        <v>8371000</v>
      </c>
      <c r="G452" s="290">
        <v>40330000</v>
      </c>
      <c r="H452" s="290">
        <v>1</v>
      </c>
    </row>
    <row r="453" spans="2:8" x14ac:dyDescent="0.35">
      <c r="B453" s="290">
        <v>27</v>
      </c>
      <c r="C453" s="290" t="s">
        <v>12</v>
      </c>
      <c r="D453" s="290" t="s">
        <v>238</v>
      </c>
      <c r="E453" s="290" t="s">
        <v>238</v>
      </c>
      <c r="F453" s="290">
        <v>8371000</v>
      </c>
      <c r="G453" s="290">
        <v>38762500</v>
      </c>
      <c r="H453" s="290">
        <v>2</v>
      </c>
    </row>
    <row r="454" spans="2:8" x14ac:dyDescent="0.35">
      <c r="B454" s="290">
        <v>27</v>
      </c>
      <c r="C454" s="290" t="s">
        <v>12</v>
      </c>
      <c r="D454" s="290" t="s">
        <v>238</v>
      </c>
      <c r="E454" s="290" t="s">
        <v>349</v>
      </c>
      <c r="F454" s="290">
        <v>8245000</v>
      </c>
      <c r="G454" s="290">
        <v>50490000</v>
      </c>
      <c r="H454" s="290">
        <v>1</v>
      </c>
    </row>
    <row r="455" spans="2:8" x14ac:dyDescent="0.35">
      <c r="B455" s="290">
        <v>27</v>
      </c>
      <c r="C455" s="290" t="s">
        <v>12</v>
      </c>
      <c r="D455" s="290" t="s">
        <v>386</v>
      </c>
      <c r="E455" s="290" t="s">
        <v>625</v>
      </c>
      <c r="F455" s="290">
        <v>7825000</v>
      </c>
      <c r="G455" s="290">
        <v>60572000</v>
      </c>
      <c r="H455" s="290">
        <v>1</v>
      </c>
    </row>
    <row r="456" spans="2:8" x14ac:dyDescent="0.35">
      <c r="B456" s="290">
        <v>27</v>
      </c>
      <c r="C456" s="290" t="s">
        <v>13</v>
      </c>
      <c r="D456" s="290" t="s">
        <v>284</v>
      </c>
      <c r="E456" s="290" t="s">
        <v>607</v>
      </c>
      <c r="F456" s="290">
        <v>6902000</v>
      </c>
      <c r="G456" s="290">
        <v>49166000</v>
      </c>
      <c r="H456" s="290">
        <v>1</v>
      </c>
    </row>
    <row r="457" spans="2:8" x14ac:dyDescent="0.35">
      <c r="B457" s="290">
        <v>27</v>
      </c>
      <c r="C457" s="290" t="s">
        <v>13</v>
      </c>
      <c r="D457" s="290" t="s">
        <v>87</v>
      </c>
      <c r="E457" s="290" t="s">
        <v>281</v>
      </c>
      <c r="F457" s="290">
        <v>9175000</v>
      </c>
      <c r="G457" s="290">
        <v>38809000</v>
      </c>
      <c r="H457" s="290">
        <v>1</v>
      </c>
    </row>
    <row r="458" spans="2:8" x14ac:dyDescent="0.35">
      <c r="B458" s="290">
        <v>27</v>
      </c>
      <c r="C458" s="290" t="s">
        <v>63</v>
      </c>
      <c r="D458" s="290" t="s">
        <v>336</v>
      </c>
      <c r="E458" s="290" t="s">
        <v>336</v>
      </c>
      <c r="F458" s="290">
        <v>8287000</v>
      </c>
      <c r="G458" s="290">
        <v>40216000</v>
      </c>
      <c r="H458" s="290">
        <v>1</v>
      </c>
    </row>
    <row r="459" spans="2:8" x14ac:dyDescent="0.35">
      <c r="B459" s="290">
        <v>27</v>
      </c>
      <c r="C459" s="290" t="s">
        <v>63</v>
      </c>
      <c r="D459" s="290" t="s">
        <v>357</v>
      </c>
      <c r="E459" s="290" t="s">
        <v>468</v>
      </c>
      <c r="F459" s="290">
        <v>9241000</v>
      </c>
      <c r="G459" s="290">
        <v>32910000</v>
      </c>
      <c r="H459" s="290">
        <v>1</v>
      </c>
    </row>
    <row r="460" spans="2:8" x14ac:dyDescent="0.35">
      <c r="B460" s="290">
        <v>27</v>
      </c>
      <c r="C460" s="290" t="s">
        <v>63</v>
      </c>
      <c r="D460" s="290" t="s">
        <v>423</v>
      </c>
      <c r="E460" s="290" t="s">
        <v>423</v>
      </c>
      <c r="F460" s="290">
        <v>9127000</v>
      </c>
      <c r="G460" s="290">
        <v>26559000</v>
      </c>
      <c r="H460" s="290">
        <v>1</v>
      </c>
    </row>
    <row r="461" spans="2:8" x14ac:dyDescent="0.35">
      <c r="B461" s="290">
        <v>27</v>
      </c>
      <c r="C461" s="290" t="s">
        <v>63</v>
      </c>
      <c r="D461" s="290" t="s">
        <v>344</v>
      </c>
      <c r="E461" s="290" t="s">
        <v>344</v>
      </c>
      <c r="F461" s="290">
        <v>9043000</v>
      </c>
      <c r="G461" s="290">
        <v>34042000</v>
      </c>
      <c r="H461" s="290">
        <v>1</v>
      </c>
    </row>
    <row r="462" spans="2:8" x14ac:dyDescent="0.35">
      <c r="B462" s="290">
        <v>27</v>
      </c>
      <c r="C462" s="290" t="s">
        <v>64</v>
      </c>
      <c r="D462" s="290" t="s">
        <v>64</v>
      </c>
      <c r="E462" s="290" t="s">
        <v>352</v>
      </c>
      <c r="F462" s="290">
        <v>7196000</v>
      </c>
      <c r="G462" s="290">
        <v>28229000</v>
      </c>
      <c r="H462" s="290">
        <v>1</v>
      </c>
    </row>
    <row r="463" spans="2:8" x14ac:dyDescent="0.35">
      <c r="B463" s="290">
        <v>27</v>
      </c>
      <c r="C463" s="290" t="s">
        <v>64</v>
      </c>
      <c r="D463" s="290" t="s">
        <v>345</v>
      </c>
      <c r="E463" s="290" t="s">
        <v>471</v>
      </c>
      <c r="F463" s="290">
        <v>7322000</v>
      </c>
      <c r="G463" s="290">
        <v>53453000</v>
      </c>
      <c r="H463" s="290">
        <v>2</v>
      </c>
    </row>
    <row r="464" spans="2:8" x14ac:dyDescent="0.35">
      <c r="B464" s="290">
        <v>32</v>
      </c>
      <c r="C464" s="290" t="s">
        <v>84</v>
      </c>
      <c r="D464" s="290" t="s">
        <v>341</v>
      </c>
      <c r="E464" s="290" t="s">
        <v>485</v>
      </c>
      <c r="F464" s="290">
        <v>8917000</v>
      </c>
      <c r="G464" s="290">
        <v>13855536.4</v>
      </c>
      <c r="H464" s="290">
        <v>1</v>
      </c>
    </row>
    <row r="465" spans="2:8" x14ac:dyDescent="0.35">
      <c r="B465" s="290">
        <v>32</v>
      </c>
      <c r="C465" s="290" t="s">
        <v>84</v>
      </c>
      <c r="D465" s="290" t="s">
        <v>341</v>
      </c>
      <c r="E465" s="290" t="s">
        <v>425</v>
      </c>
      <c r="F465" s="290">
        <v>7364000</v>
      </c>
      <c r="G465" s="290">
        <v>14143782.449999999</v>
      </c>
      <c r="H465" s="290">
        <v>1</v>
      </c>
    </row>
    <row r="466" spans="2:8" x14ac:dyDescent="0.35">
      <c r="B466" s="290">
        <v>32</v>
      </c>
      <c r="C466" s="290" t="s">
        <v>84</v>
      </c>
      <c r="D466" s="290" t="s">
        <v>511</v>
      </c>
      <c r="E466" s="290" t="s">
        <v>626</v>
      </c>
      <c r="F466" s="290">
        <v>9286000</v>
      </c>
      <c r="G466" s="290">
        <v>13831834.75</v>
      </c>
      <c r="H466" s="290">
        <v>1</v>
      </c>
    </row>
    <row r="467" spans="2:8" x14ac:dyDescent="0.35">
      <c r="B467" s="290">
        <v>32</v>
      </c>
      <c r="C467" s="290" t="s">
        <v>84</v>
      </c>
      <c r="D467" s="290" t="s">
        <v>339</v>
      </c>
      <c r="E467" s="290" t="s">
        <v>514</v>
      </c>
      <c r="F467" s="290">
        <v>9194666.6666666698</v>
      </c>
      <c r="G467" s="290">
        <v>15863397.0133333</v>
      </c>
      <c r="H467" s="290">
        <v>3</v>
      </c>
    </row>
    <row r="468" spans="2:8" x14ac:dyDescent="0.35">
      <c r="B468" s="290">
        <v>32</v>
      </c>
      <c r="C468" s="290" t="s">
        <v>84</v>
      </c>
      <c r="D468" s="290" t="s">
        <v>90</v>
      </c>
      <c r="E468" s="290" t="s">
        <v>69</v>
      </c>
      <c r="F468" s="290">
        <v>7028000</v>
      </c>
      <c r="G468" s="290">
        <v>22537324.100000001</v>
      </c>
      <c r="H468" s="290">
        <v>1</v>
      </c>
    </row>
    <row r="469" spans="2:8" x14ac:dyDescent="0.35">
      <c r="B469" s="290">
        <v>32</v>
      </c>
      <c r="C469" s="290" t="s">
        <v>11</v>
      </c>
      <c r="D469" s="290" t="s">
        <v>85</v>
      </c>
      <c r="E469" s="290" t="s">
        <v>284</v>
      </c>
      <c r="F469" s="290">
        <v>9195000</v>
      </c>
      <c r="G469" s="290">
        <v>19208670.899999999</v>
      </c>
      <c r="H469" s="290">
        <v>1</v>
      </c>
    </row>
    <row r="470" spans="2:8" x14ac:dyDescent="0.35">
      <c r="B470" s="290">
        <v>32</v>
      </c>
      <c r="C470" s="290" t="s">
        <v>11</v>
      </c>
      <c r="D470" s="290" t="s">
        <v>85</v>
      </c>
      <c r="E470" s="290" t="s">
        <v>532</v>
      </c>
      <c r="F470" s="290">
        <v>8077000</v>
      </c>
      <c r="G470" s="290">
        <v>32573130.93</v>
      </c>
      <c r="H470" s="290">
        <v>1</v>
      </c>
    </row>
    <row r="471" spans="2:8" x14ac:dyDescent="0.35">
      <c r="B471" s="290">
        <v>32</v>
      </c>
      <c r="C471" s="290" t="s">
        <v>11</v>
      </c>
      <c r="D471" s="290" t="s">
        <v>334</v>
      </c>
      <c r="E471" s="290" t="s">
        <v>627</v>
      </c>
      <c r="F471" s="290">
        <v>9247000</v>
      </c>
      <c r="G471" s="290">
        <v>18857217.23</v>
      </c>
      <c r="H471" s="290">
        <v>1</v>
      </c>
    </row>
    <row r="472" spans="2:8" x14ac:dyDescent="0.35">
      <c r="B472" s="290">
        <v>87</v>
      </c>
      <c r="C472" s="290" t="s">
        <v>84</v>
      </c>
      <c r="D472" s="290" t="s">
        <v>346</v>
      </c>
      <c r="E472" s="290" t="s">
        <v>529</v>
      </c>
      <c r="F472" s="290">
        <v>9300000</v>
      </c>
      <c r="G472" s="290">
        <v>9612843.9600000009</v>
      </c>
      <c r="H472" s="290">
        <v>1</v>
      </c>
    </row>
    <row r="473" spans="2:8" x14ac:dyDescent="0.35">
      <c r="B473" s="290">
        <v>87</v>
      </c>
      <c r="C473" s="290" t="s">
        <v>11</v>
      </c>
      <c r="D473" s="290" t="s">
        <v>541</v>
      </c>
      <c r="E473" s="290" t="s">
        <v>543</v>
      </c>
      <c r="F473" s="290">
        <v>9208000</v>
      </c>
      <c r="G473" s="290">
        <v>9601790</v>
      </c>
      <c r="H473" s="290">
        <v>1</v>
      </c>
    </row>
    <row r="474" spans="2:8" x14ac:dyDescent="0.35">
      <c r="B474" s="290">
        <v>87</v>
      </c>
      <c r="C474" s="290" t="s">
        <v>11</v>
      </c>
      <c r="D474" s="290" t="s">
        <v>78</v>
      </c>
      <c r="E474" s="290" t="s">
        <v>371</v>
      </c>
      <c r="F474" s="290">
        <v>9250000</v>
      </c>
      <c r="G474" s="290">
        <v>9561732</v>
      </c>
      <c r="H474" s="290">
        <v>1</v>
      </c>
    </row>
    <row r="475" spans="2:8" x14ac:dyDescent="0.35">
      <c r="B475" s="290">
        <v>87</v>
      </c>
      <c r="C475" s="290" t="s">
        <v>11</v>
      </c>
      <c r="D475" s="290" t="s">
        <v>71</v>
      </c>
      <c r="E475" s="290" t="s">
        <v>384</v>
      </c>
      <c r="F475" s="290">
        <v>9300000</v>
      </c>
      <c r="G475" s="290">
        <v>9577209</v>
      </c>
      <c r="H475" s="290">
        <v>1</v>
      </c>
    </row>
    <row r="476" spans="2:8" x14ac:dyDescent="0.35">
      <c r="B476" s="290">
        <v>87</v>
      </c>
      <c r="C476" s="290" t="s">
        <v>11</v>
      </c>
      <c r="D476" s="290" t="s">
        <v>82</v>
      </c>
      <c r="E476" s="290" t="s">
        <v>545</v>
      </c>
      <c r="F476" s="290">
        <v>9300000</v>
      </c>
      <c r="G476" s="290">
        <v>9567607.5</v>
      </c>
      <c r="H476" s="290">
        <v>1</v>
      </c>
    </row>
    <row r="477" spans="2:8" x14ac:dyDescent="0.35">
      <c r="B477" s="290">
        <v>87</v>
      </c>
      <c r="C477" s="290" t="s">
        <v>11</v>
      </c>
      <c r="D477" s="290" t="s">
        <v>385</v>
      </c>
      <c r="E477" s="290" t="s">
        <v>385</v>
      </c>
      <c r="F477" s="290">
        <v>9300000</v>
      </c>
      <c r="G477" s="290">
        <v>9601790</v>
      </c>
      <c r="H477" s="290">
        <v>1</v>
      </c>
    </row>
    <row r="478" spans="2:8" x14ac:dyDescent="0.35">
      <c r="B478" s="290">
        <v>87</v>
      </c>
      <c r="C478" s="290" t="s">
        <v>13</v>
      </c>
      <c r="D478" s="290" t="s">
        <v>87</v>
      </c>
      <c r="E478" s="290" t="s">
        <v>281</v>
      </c>
      <c r="F478" s="290">
        <v>9023333.3333333302</v>
      </c>
      <c r="G478" s="290">
        <v>9579001.6666666698</v>
      </c>
      <c r="H478" s="290">
        <v>3</v>
      </c>
    </row>
    <row r="479" spans="2:8" x14ac:dyDescent="0.35">
      <c r="B479" s="290">
        <v>87</v>
      </c>
      <c r="C479" s="290" t="s">
        <v>63</v>
      </c>
      <c r="D479" s="290" t="s">
        <v>357</v>
      </c>
      <c r="E479" s="290" t="s">
        <v>553</v>
      </c>
      <c r="F479" s="290">
        <v>9300000</v>
      </c>
      <c r="G479" s="290">
        <v>9406434.8000000007</v>
      </c>
      <c r="H479" s="290">
        <v>1</v>
      </c>
    </row>
    <row r="480" spans="2:8" x14ac:dyDescent="0.35">
      <c r="B480" s="290">
        <v>87</v>
      </c>
      <c r="C480" s="290" t="s">
        <v>64</v>
      </c>
      <c r="D480" s="290" t="s">
        <v>62</v>
      </c>
      <c r="E480" s="290" t="s">
        <v>443</v>
      </c>
      <c r="F480" s="290">
        <v>9300000</v>
      </c>
      <c r="G480" s="290">
        <v>9406434.8000000007</v>
      </c>
      <c r="H480" s="290">
        <v>1</v>
      </c>
    </row>
    <row r="481" spans="2:8" x14ac:dyDescent="0.35">
      <c r="B481" s="290">
        <v>87</v>
      </c>
      <c r="C481" s="290" t="s">
        <v>64</v>
      </c>
      <c r="D481" s="290" t="s">
        <v>80</v>
      </c>
      <c r="E481" s="290" t="s">
        <v>285</v>
      </c>
      <c r="F481" s="290">
        <v>9300000</v>
      </c>
      <c r="G481" s="290">
        <v>9406434.8000000007</v>
      </c>
      <c r="H481" s="290">
        <v>1</v>
      </c>
    </row>
    <row r="482" spans="2:8" x14ac:dyDescent="0.35">
      <c r="B482" s="290">
        <v>87</v>
      </c>
      <c r="C482" s="290" t="s">
        <v>64</v>
      </c>
      <c r="D482" s="290" t="s">
        <v>74</v>
      </c>
      <c r="E482" s="290" t="s">
        <v>361</v>
      </c>
      <c r="F482" s="290">
        <v>10823000</v>
      </c>
      <c r="G482" s="290">
        <v>12614600.32</v>
      </c>
      <c r="H482" s="290">
        <v>3</v>
      </c>
    </row>
    <row r="483" spans="2:8" x14ac:dyDescent="0.35">
      <c r="B483" s="290">
        <v>87</v>
      </c>
      <c r="C483" s="290" t="s">
        <v>64</v>
      </c>
      <c r="D483" s="290" t="s">
        <v>74</v>
      </c>
      <c r="E483" s="290" t="s">
        <v>81</v>
      </c>
      <c r="F483" s="290">
        <v>13950000</v>
      </c>
      <c r="G483" s="290">
        <v>14089542</v>
      </c>
      <c r="H483" s="290">
        <v>1</v>
      </c>
    </row>
    <row r="484" spans="2:8" x14ac:dyDescent="0.35">
      <c r="B484" s="290">
        <v>87</v>
      </c>
      <c r="C484" s="290" t="s">
        <v>64</v>
      </c>
      <c r="D484" s="290" t="s">
        <v>74</v>
      </c>
      <c r="E484" s="290" t="s">
        <v>550</v>
      </c>
      <c r="F484" s="290">
        <v>8814500</v>
      </c>
      <c r="G484" s="290">
        <v>11313055.83</v>
      </c>
      <c r="H484" s="290">
        <v>2</v>
      </c>
    </row>
    <row r="485" spans="2:8" x14ac:dyDescent="0.35">
      <c r="B485" s="290">
        <v>87</v>
      </c>
      <c r="C485" s="290" t="s">
        <v>64</v>
      </c>
      <c r="D485" s="290" t="s">
        <v>328</v>
      </c>
      <c r="E485" s="290" t="s">
        <v>389</v>
      </c>
      <c r="F485" s="290">
        <v>9300000</v>
      </c>
      <c r="G485" s="290">
        <v>9406434.8000000007</v>
      </c>
      <c r="H485" s="290">
        <v>1</v>
      </c>
    </row>
    <row r="486" spans="2:8" x14ac:dyDescent="0.35">
      <c r="B486" s="290">
        <v>87</v>
      </c>
      <c r="C486" s="290" t="s">
        <v>64</v>
      </c>
      <c r="D486" s="290" t="s">
        <v>328</v>
      </c>
      <c r="E486" s="290" t="s">
        <v>628</v>
      </c>
      <c r="F486" s="290">
        <v>9300000</v>
      </c>
      <c r="G486" s="290">
        <v>13671690</v>
      </c>
      <c r="H486" s="290">
        <v>1</v>
      </c>
    </row>
    <row r="487" spans="2:8" x14ac:dyDescent="0.35">
      <c r="B487" s="290">
        <v>87</v>
      </c>
      <c r="C487" s="290" t="s">
        <v>86</v>
      </c>
      <c r="D487" s="290" t="s">
        <v>88</v>
      </c>
      <c r="E487" s="290" t="s">
        <v>282</v>
      </c>
      <c r="F487" s="290">
        <v>9300000</v>
      </c>
      <c r="G487" s="290">
        <v>9584698.75</v>
      </c>
      <c r="H487" s="290">
        <v>2</v>
      </c>
    </row>
    <row r="488" spans="2:8" x14ac:dyDescent="0.35">
      <c r="B488" s="290">
        <v>87</v>
      </c>
      <c r="C488" s="290" t="s">
        <v>86</v>
      </c>
      <c r="D488" s="290" t="s">
        <v>88</v>
      </c>
      <c r="E488" s="290" t="s">
        <v>75</v>
      </c>
      <c r="F488" s="290">
        <v>9300000</v>
      </c>
      <c r="G488" s="290">
        <v>9669621.6666666698</v>
      </c>
      <c r="H488" s="290">
        <v>3</v>
      </c>
    </row>
    <row r="489" spans="2:8" x14ac:dyDescent="0.35">
      <c r="B489" s="290">
        <v>87</v>
      </c>
      <c r="C489" s="290" t="s">
        <v>86</v>
      </c>
      <c r="D489" s="290" t="s">
        <v>88</v>
      </c>
      <c r="E489" s="290" t="s">
        <v>67</v>
      </c>
      <c r="F489" s="290">
        <v>8391166.6666666698</v>
      </c>
      <c r="G489" s="290">
        <v>10380845.2983333</v>
      </c>
      <c r="H489" s="290">
        <v>6</v>
      </c>
    </row>
    <row r="490" spans="2:8" x14ac:dyDescent="0.35">
      <c r="B490" s="290">
        <v>87</v>
      </c>
      <c r="C490" s="290" t="s">
        <v>86</v>
      </c>
      <c r="D490" s="290" t="s">
        <v>353</v>
      </c>
      <c r="E490" s="290" t="s">
        <v>390</v>
      </c>
      <c r="F490" s="290">
        <v>11618000</v>
      </c>
      <c r="G490" s="290">
        <v>11998328.475</v>
      </c>
      <c r="H490" s="290">
        <v>2</v>
      </c>
    </row>
    <row r="491" spans="2:8" x14ac:dyDescent="0.35">
      <c r="B491" s="290">
        <v>87</v>
      </c>
      <c r="C491" s="290" t="s">
        <v>86</v>
      </c>
      <c r="D491" s="290" t="s">
        <v>271</v>
      </c>
      <c r="E491" s="290" t="s">
        <v>374</v>
      </c>
      <c r="F491" s="290">
        <v>9285000</v>
      </c>
      <c r="G491" s="290">
        <v>9372252.3000000007</v>
      </c>
      <c r="H491" s="290">
        <v>4</v>
      </c>
    </row>
    <row r="492" spans="2:8" x14ac:dyDescent="0.35">
      <c r="B492" s="290">
        <v>87</v>
      </c>
      <c r="C492" s="290" t="s">
        <v>86</v>
      </c>
      <c r="D492" s="290" t="s">
        <v>275</v>
      </c>
      <c r="E492" s="290" t="s">
        <v>275</v>
      </c>
      <c r="F492" s="290">
        <v>9300000</v>
      </c>
      <c r="G492" s="290">
        <v>9584698.75</v>
      </c>
      <c r="H492" s="290">
        <v>2</v>
      </c>
    </row>
    <row r="493" spans="2:8" x14ac:dyDescent="0.35">
      <c r="B493" s="290">
        <v>92</v>
      </c>
      <c r="C493" s="290" t="s">
        <v>84</v>
      </c>
      <c r="D493" s="290" t="s">
        <v>332</v>
      </c>
      <c r="E493" s="290" t="s">
        <v>480</v>
      </c>
      <c r="F493" s="290">
        <v>13950000</v>
      </c>
      <c r="G493" s="290">
        <v>14269000</v>
      </c>
      <c r="H493" s="290">
        <v>1</v>
      </c>
    </row>
    <row r="494" spans="2:8" x14ac:dyDescent="0.35">
      <c r="B494" s="290">
        <v>93</v>
      </c>
      <c r="C494" s="290" t="s">
        <v>84</v>
      </c>
      <c r="D494" s="290" t="s">
        <v>84</v>
      </c>
      <c r="E494" s="290" t="s">
        <v>629</v>
      </c>
      <c r="F494" s="290">
        <v>8538000</v>
      </c>
      <c r="G494" s="290">
        <v>8788999.9800000004</v>
      </c>
      <c r="H494" s="290">
        <v>1</v>
      </c>
    </row>
    <row r="495" spans="2:8" x14ac:dyDescent="0.35">
      <c r="B495" s="290">
        <v>93</v>
      </c>
      <c r="C495" s="290" t="s">
        <v>84</v>
      </c>
      <c r="D495" s="290" t="s">
        <v>630</v>
      </c>
      <c r="E495" s="290" t="s">
        <v>425</v>
      </c>
      <c r="F495" s="290">
        <v>8833000</v>
      </c>
      <c r="G495" s="290">
        <v>15498343.92</v>
      </c>
      <c r="H495" s="290">
        <v>1</v>
      </c>
    </row>
    <row r="496" spans="2:8" x14ac:dyDescent="0.35">
      <c r="B496" s="290">
        <v>93</v>
      </c>
      <c r="C496" s="290" t="s">
        <v>84</v>
      </c>
      <c r="D496" s="290" t="s">
        <v>346</v>
      </c>
      <c r="E496" s="290" t="s">
        <v>346</v>
      </c>
      <c r="F496" s="290">
        <v>9208000</v>
      </c>
      <c r="G496" s="290">
        <v>9558483.1199999992</v>
      </c>
      <c r="H496" s="290">
        <v>1</v>
      </c>
    </row>
    <row r="497" spans="2:8" x14ac:dyDescent="0.35">
      <c r="B497" s="290">
        <v>93</v>
      </c>
      <c r="C497" s="290" t="s">
        <v>84</v>
      </c>
      <c r="D497" s="290" t="s">
        <v>341</v>
      </c>
      <c r="E497" s="290" t="s">
        <v>363</v>
      </c>
      <c r="F497" s="290">
        <v>9195000</v>
      </c>
      <c r="G497" s="290">
        <v>25676415.82</v>
      </c>
      <c r="H497" s="290">
        <v>1</v>
      </c>
    </row>
    <row r="498" spans="2:8" x14ac:dyDescent="0.35">
      <c r="B498" s="290">
        <v>93</v>
      </c>
      <c r="C498" s="290" t="s">
        <v>84</v>
      </c>
      <c r="D498" s="290" t="s">
        <v>341</v>
      </c>
      <c r="E498" s="290" t="s">
        <v>425</v>
      </c>
      <c r="F498" s="290">
        <v>6818000</v>
      </c>
      <c r="G498" s="290">
        <v>47157406.18</v>
      </c>
      <c r="H498" s="290">
        <v>1</v>
      </c>
    </row>
    <row r="499" spans="2:8" x14ac:dyDescent="0.35">
      <c r="B499" s="290">
        <v>93</v>
      </c>
      <c r="C499" s="290" t="s">
        <v>84</v>
      </c>
      <c r="D499" s="290" t="s">
        <v>438</v>
      </c>
      <c r="E499" s="290" t="s">
        <v>438</v>
      </c>
      <c r="F499" s="290">
        <v>9300000</v>
      </c>
      <c r="G499" s="290">
        <v>9550994.6199999992</v>
      </c>
      <c r="H499" s="290">
        <v>1</v>
      </c>
    </row>
    <row r="500" spans="2:8" x14ac:dyDescent="0.35">
      <c r="B500" s="290">
        <v>93</v>
      </c>
      <c r="C500" s="290" t="s">
        <v>84</v>
      </c>
      <c r="D500" s="290" t="s">
        <v>77</v>
      </c>
      <c r="E500" s="290" t="s">
        <v>556</v>
      </c>
      <c r="F500" s="290">
        <v>8940500</v>
      </c>
      <c r="G500" s="290">
        <v>13033469.515000001</v>
      </c>
      <c r="H500" s="290">
        <v>2</v>
      </c>
    </row>
    <row r="501" spans="2:8" x14ac:dyDescent="0.35">
      <c r="B501" s="290">
        <v>93</v>
      </c>
      <c r="C501" s="290" t="s">
        <v>84</v>
      </c>
      <c r="D501" s="290" t="s">
        <v>300</v>
      </c>
      <c r="E501" s="290" t="s">
        <v>301</v>
      </c>
      <c r="F501" s="290">
        <v>9043000</v>
      </c>
      <c r="G501" s="290">
        <v>25350000</v>
      </c>
      <c r="H501" s="290">
        <v>1</v>
      </c>
    </row>
    <row r="502" spans="2:8" x14ac:dyDescent="0.35">
      <c r="B502" s="290">
        <v>93</v>
      </c>
      <c r="C502" s="290" t="s">
        <v>84</v>
      </c>
      <c r="D502" s="290" t="s">
        <v>620</v>
      </c>
      <c r="E502" s="290" t="s">
        <v>631</v>
      </c>
      <c r="F502" s="290">
        <v>9290000</v>
      </c>
      <c r="G502" s="290">
        <v>16417972.074999999</v>
      </c>
      <c r="H502" s="290">
        <v>2</v>
      </c>
    </row>
    <row r="503" spans="2:8" x14ac:dyDescent="0.35">
      <c r="B503" s="290">
        <v>93</v>
      </c>
      <c r="C503" s="290" t="s">
        <v>84</v>
      </c>
      <c r="D503" s="290" t="s">
        <v>487</v>
      </c>
      <c r="E503" s="290" t="s">
        <v>488</v>
      </c>
      <c r="F503" s="290">
        <v>8245000</v>
      </c>
      <c r="G503" s="290">
        <v>39800000</v>
      </c>
      <c r="H503" s="290">
        <v>1</v>
      </c>
    </row>
    <row r="504" spans="2:8" x14ac:dyDescent="0.35">
      <c r="B504" s="290">
        <v>93</v>
      </c>
      <c r="C504" s="290" t="s">
        <v>84</v>
      </c>
      <c r="D504" s="290" t="s">
        <v>481</v>
      </c>
      <c r="E504" s="290" t="s">
        <v>491</v>
      </c>
      <c r="F504" s="290">
        <v>9300000</v>
      </c>
      <c r="G504" s="290">
        <v>9564501.3200000003</v>
      </c>
      <c r="H504" s="290">
        <v>1</v>
      </c>
    </row>
    <row r="505" spans="2:8" x14ac:dyDescent="0.35">
      <c r="B505" s="290">
        <v>93</v>
      </c>
      <c r="C505" s="290" t="s">
        <v>84</v>
      </c>
      <c r="D505" s="290" t="s">
        <v>90</v>
      </c>
      <c r="E505" s="290" t="s">
        <v>333</v>
      </c>
      <c r="F505" s="290">
        <v>9837625</v>
      </c>
      <c r="G505" s="290">
        <v>14267125</v>
      </c>
      <c r="H505" s="290">
        <v>8</v>
      </c>
    </row>
    <row r="506" spans="2:8" x14ac:dyDescent="0.35">
      <c r="B506" s="290">
        <v>93</v>
      </c>
      <c r="C506" s="290" t="s">
        <v>84</v>
      </c>
      <c r="D506" s="290" t="s">
        <v>90</v>
      </c>
      <c r="E506" s="290" t="s">
        <v>343</v>
      </c>
      <c r="F506" s="290">
        <v>9293000</v>
      </c>
      <c r="G506" s="290">
        <v>12192000</v>
      </c>
      <c r="H506" s="290">
        <v>2</v>
      </c>
    </row>
    <row r="507" spans="2:8" x14ac:dyDescent="0.35">
      <c r="B507" s="290">
        <v>93</v>
      </c>
      <c r="C507" s="290" t="s">
        <v>84</v>
      </c>
      <c r="D507" s="290" t="s">
        <v>90</v>
      </c>
      <c r="E507" s="290" t="s">
        <v>69</v>
      </c>
      <c r="F507" s="290">
        <v>9196200</v>
      </c>
      <c r="G507" s="290">
        <v>14868202.415999999</v>
      </c>
      <c r="H507" s="290">
        <v>5</v>
      </c>
    </row>
    <row r="508" spans="2:8" x14ac:dyDescent="0.35">
      <c r="B508" s="290">
        <v>93</v>
      </c>
      <c r="C508" s="290" t="s">
        <v>84</v>
      </c>
      <c r="D508" s="290" t="s">
        <v>90</v>
      </c>
      <c r="E508" s="290" t="s">
        <v>446</v>
      </c>
      <c r="F508" s="290">
        <v>9300000</v>
      </c>
      <c r="G508" s="290">
        <v>9600000</v>
      </c>
      <c r="H508" s="290">
        <v>1</v>
      </c>
    </row>
    <row r="509" spans="2:8" x14ac:dyDescent="0.35">
      <c r="B509" s="290">
        <v>93</v>
      </c>
      <c r="C509" s="290" t="s">
        <v>84</v>
      </c>
      <c r="D509" s="290" t="s">
        <v>90</v>
      </c>
      <c r="E509" s="290" t="s">
        <v>324</v>
      </c>
      <c r="F509" s="290">
        <v>9300000</v>
      </c>
      <c r="G509" s="290">
        <v>9575000</v>
      </c>
      <c r="H509" s="290">
        <v>2</v>
      </c>
    </row>
    <row r="510" spans="2:8" x14ac:dyDescent="0.35">
      <c r="B510" s="290">
        <v>93</v>
      </c>
      <c r="C510" s="290" t="s">
        <v>84</v>
      </c>
      <c r="D510" s="290" t="s">
        <v>90</v>
      </c>
      <c r="E510" s="290" t="s">
        <v>355</v>
      </c>
      <c r="F510" s="290">
        <v>9260000</v>
      </c>
      <c r="G510" s="290">
        <v>9769896.9100000001</v>
      </c>
      <c r="H510" s="290">
        <v>1</v>
      </c>
    </row>
    <row r="511" spans="2:8" x14ac:dyDescent="0.35">
      <c r="B511" s="290">
        <v>93</v>
      </c>
      <c r="C511" s="290" t="s">
        <v>84</v>
      </c>
      <c r="D511" s="290" t="s">
        <v>90</v>
      </c>
      <c r="E511" s="290" t="s">
        <v>362</v>
      </c>
      <c r="F511" s="290">
        <v>8856500</v>
      </c>
      <c r="G511" s="290">
        <v>12282640.630000001</v>
      </c>
      <c r="H511" s="290">
        <v>2</v>
      </c>
    </row>
    <row r="512" spans="2:8" x14ac:dyDescent="0.35">
      <c r="B512" s="290">
        <v>93</v>
      </c>
      <c r="C512" s="290" t="s">
        <v>84</v>
      </c>
      <c r="D512" s="290" t="s">
        <v>90</v>
      </c>
      <c r="E512" s="290" t="s">
        <v>469</v>
      </c>
      <c r="F512" s="290">
        <v>9300000</v>
      </c>
      <c r="G512" s="290">
        <v>9550000</v>
      </c>
      <c r="H512" s="290">
        <v>1</v>
      </c>
    </row>
    <row r="513" spans="2:8" x14ac:dyDescent="0.35">
      <c r="B513" s="290">
        <v>93</v>
      </c>
      <c r="C513" s="290" t="s">
        <v>11</v>
      </c>
      <c r="D513" s="290" t="s">
        <v>11</v>
      </c>
      <c r="E513" s="290" t="s">
        <v>364</v>
      </c>
      <c r="F513" s="290">
        <v>7196000</v>
      </c>
      <c r="G513" s="290">
        <v>32500000</v>
      </c>
      <c r="H513" s="290">
        <v>1</v>
      </c>
    </row>
    <row r="514" spans="2:8" x14ac:dyDescent="0.35">
      <c r="B514" s="290">
        <v>93</v>
      </c>
      <c r="C514" s="290" t="s">
        <v>11</v>
      </c>
      <c r="D514" s="290" t="s">
        <v>85</v>
      </c>
      <c r="E514" s="290" t="s">
        <v>85</v>
      </c>
      <c r="F514" s="290">
        <v>8791000</v>
      </c>
      <c r="G514" s="290">
        <v>38950000</v>
      </c>
      <c r="H514" s="290">
        <v>1</v>
      </c>
    </row>
    <row r="515" spans="2:8" x14ac:dyDescent="0.35">
      <c r="B515" s="290">
        <v>93</v>
      </c>
      <c r="C515" s="290" t="s">
        <v>11</v>
      </c>
      <c r="D515" s="290" t="s">
        <v>85</v>
      </c>
      <c r="E515" s="290" t="s">
        <v>404</v>
      </c>
      <c r="F515" s="290">
        <v>8962333.3333333302</v>
      </c>
      <c r="G515" s="290">
        <v>12302277.460000001</v>
      </c>
      <c r="H515" s="290">
        <v>3</v>
      </c>
    </row>
    <row r="516" spans="2:8" x14ac:dyDescent="0.35">
      <c r="B516" s="290">
        <v>93</v>
      </c>
      <c r="C516" s="290" t="s">
        <v>11</v>
      </c>
      <c r="D516" s="290" t="s">
        <v>85</v>
      </c>
      <c r="E516" s="290" t="s">
        <v>558</v>
      </c>
      <c r="F516" s="290">
        <v>8035000</v>
      </c>
      <c r="G516" s="290">
        <v>37583778.219999999</v>
      </c>
      <c r="H516" s="290">
        <v>1</v>
      </c>
    </row>
    <row r="517" spans="2:8" x14ac:dyDescent="0.35">
      <c r="B517" s="290">
        <v>93</v>
      </c>
      <c r="C517" s="290" t="s">
        <v>11</v>
      </c>
      <c r="D517" s="290" t="s">
        <v>70</v>
      </c>
      <c r="E517" s="290" t="s">
        <v>84</v>
      </c>
      <c r="F517" s="290">
        <v>9127000</v>
      </c>
      <c r="G517" s="290">
        <v>24903959.510000002</v>
      </c>
      <c r="H517" s="290">
        <v>1</v>
      </c>
    </row>
    <row r="518" spans="2:8" x14ac:dyDescent="0.35">
      <c r="B518" s="290">
        <v>93</v>
      </c>
      <c r="C518" s="290" t="s">
        <v>11</v>
      </c>
      <c r="D518" s="290" t="s">
        <v>70</v>
      </c>
      <c r="E518" s="290" t="s">
        <v>632</v>
      </c>
      <c r="F518" s="290">
        <v>6818000</v>
      </c>
      <c r="G518" s="290">
        <v>56780000</v>
      </c>
      <c r="H518" s="290">
        <v>1</v>
      </c>
    </row>
    <row r="519" spans="2:8" x14ac:dyDescent="0.35">
      <c r="B519" s="290">
        <v>93</v>
      </c>
      <c r="C519" s="290" t="s">
        <v>11</v>
      </c>
      <c r="D519" s="290" t="s">
        <v>70</v>
      </c>
      <c r="E519" s="290" t="s">
        <v>396</v>
      </c>
      <c r="F519" s="290">
        <v>9300000</v>
      </c>
      <c r="G519" s="290">
        <v>9800000</v>
      </c>
      <c r="H519" s="290">
        <v>1</v>
      </c>
    </row>
    <row r="520" spans="2:8" x14ac:dyDescent="0.35">
      <c r="B520" s="290">
        <v>93</v>
      </c>
      <c r="C520" s="290" t="s">
        <v>11</v>
      </c>
      <c r="D520" s="290" t="s">
        <v>541</v>
      </c>
      <c r="E520" s="290" t="s">
        <v>543</v>
      </c>
      <c r="F520" s="290">
        <v>9241000</v>
      </c>
      <c r="G520" s="290">
        <v>22501000</v>
      </c>
      <c r="H520" s="290">
        <v>1</v>
      </c>
    </row>
    <row r="521" spans="2:8" x14ac:dyDescent="0.35">
      <c r="B521" s="290">
        <v>93</v>
      </c>
      <c r="C521" s="290" t="s">
        <v>11</v>
      </c>
      <c r="D521" s="290" t="s">
        <v>358</v>
      </c>
      <c r="E521" s="290" t="s">
        <v>358</v>
      </c>
      <c r="F521" s="290">
        <v>9184666.6666666698</v>
      </c>
      <c r="G521" s="290">
        <v>9501749.9199999999</v>
      </c>
      <c r="H521" s="290">
        <v>3</v>
      </c>
    </row>
    <row r="522" spans="2:8" x14ac:dyDescent="0.35">
      <c r="B522" s="290">
        <v>93</v>
      </c>
      <c r="C522" s="290" t="s">
        <v>11</v>
      </c>
      <c r="D522" s="290" t="s">
        <v>367</v>
      </c>
      <c r="E522" s="290" t="s">
        <v>456</v>
      </c>
      <c r="F522" s="290">
        <v>9234000</v>
      </c>
      <c r="G522" s="290">
        <v>26015000</v>
      </c>
      <c r="H522" s="290">
        <v>1</v>
      </c>
    </row>
    <row r="523" spans="2:8" x14ac:dyDescent="0.35">
      <c r="B523" s="290">
        <v>93</v>
      </c>
      <c r="C523" s="290" t="s">
        <v>11</v>
      </c>
      <c r="D523" s="290" t="s">
        <v>367</v>
      </c>
      <c r="E523" s="290" t="s">
        <v>633</v>
      </c>
      <c r="F523" s="290">
        <v>9260000</v>
      </c>
      <c r="G523" s="290">
        <v>25413185.670000002</v>
      </c>
      <c r="H523" s="290">
        <v>1</v>
      </c>
    </row>
    <row r="524" spans="2:8" x14ac:dyDescent="0.35">
      <c r="B524" s="290">
        <v>93</v>
      </c>
      <c r="C524" s="290" t="s">
        <v>11</v>
      </c>
      <c r="D524" s="290" t="s">
        <v>334</v>
      </c>
      <c r="E524" s="290" t="s">
        <v>627</v>
      </c>
      <c r="F524" s="290">
        <v>8665000</v>
      </c>
      <c r="G524" s="290">
        <v>26777131.460000001</v>
      </c>
      <c r="H524" s="290">
        <v>1</v>
      </c>
    </row>
    <row r="525" spans="2:8" x14ac:dyDescent="0.35">
      <c r="B525" s="290">
        <v>93</v>
      </c>
      <c r="C525" s="290" t="s">
        <v>11</v>
      </c>
      <c r="D525" s="290" t="s">
        <v>334</v>
      </c>
      <c r="E525" s="290" t="s">
        <v>489</v>
      </c>
      <c r="F525" s="290">
        <v>9208000</v>
      </c>
      <c r="G525" s="290">
        <v>30704860.260000002</v>
      </c>
      <c r="H525" s="290">
        <v>1</v>
      </c>
    </row>
    <row r="526" spans="2:8" x14ac:dyDescent="0.35">
      <c r="B526" s="290">
        <v>93</v>
      </c>
      <c r="C526" s="290" t="s">
        <v>11</v>
      </c>
      <c r="D526" s="290" t="s">
        <v>347</v>
      </c>
      <c r="E526" s="290" t="s">
        <v>383</v>
      </c>
      <c r="F526" s="290">
        <v>6524000</v>
      </c>
      <c r="G526" s="290">
        <v>50400000</v>
      </c>
      <c r="H526" s="290">
        <v>1</v>
      </c>
    </row>
    <row r="527" spans="2:8" x14ac:dyDescent="0.35">
      <c r="B527" s="290">
        <v>93</v>
      </c>
      <c r="C527" s="290" t="s">
        <v>11</v>
      </c>
      <c r="D527" s="290" t="s">
        <v>347</v>
      </c>
      <c r="E527" s="290" t="s">
        <v>342</v>
      </c>
      <c r="F527" s="290">
        <v>9300000</v>
      </c>
      <c r="G527" s="290">
        <v>10199651.109999999</v>
      </c>
      <c r="H527" s="290">
        <v>1</v>
      </c>
    </row>
    <row r="528" spans="2:8" x14ac:dyDescent="0.35">
      <c r="B528" s="290">
        <v>93</v>
      </c>
      <c r="C528" s="290" t="s">
        <v>11</v>
      </c>
      <c r="D528" s="290" t="s">
        <v>347</v>
      </c>
      <c r="E528" s="290" t="s">
        <v>561</v>
      </c>
      <c r="F528" s="290">
        <v>6104000</v>
      </c>
      <c r="G528" s="290">
        <v>46709023.200000003</v>
      </c>
      <c r="H528" s="290">
        <v>1</v>
      </c>
    </row>
    <row r="529" spans="2:8" x14ac:dyDescent="0.35">
      <c r="B529" s="290">
        <v>93</v>
      </c>
      <c r="C529" s="290" t="s">
        <v>11</v>
      </c>
      <c r="D529" s="290" t="s">
        <v>340</v>
      </c>
      <c r="E529" s="290" t="s">
        <v>340</v>
      </c>
      <c r="F529" s="290">
        <v>7531000</v>
      </c>
      <c r="G529" s="290">
        <v>19851000</v>
      </c>
      <c r="H529" s="290">
        <v>1</v>
      </c>
    </row>
    <row r="530" spans="2:8" x14ac:dyDescent="0.35">
      <c r="B530" s="290">
        <v>93</v>
      </c>
      <c r="C530" s="290" t="s">
        <v>11</v>
      </c>
      <c r="D530" s="290" t="s">
        <v>78</v>
      </c>
      <c r="E530" s="290" t="s">
        <v>356</v>
      </c>
      <c r="F530" s="290">
        <v>6062000</v>
      </c>
      <c r="G530" s="290">
        <v>41596557.619999997</v>
      </c>
      <c r="H530" s="290">
        <v>1</v>
      </c>
    </row>
    <row r="531" spans="2:8" x14ac:dyDescent="0.35">
      <c r="B531" s="290">
        <v>93</v>
      </c>
      <c r="C531" s="290" t="s">
        <v>11</v>
      </c>
      <c r="D531" s="290" t="s">
        <v>78</v>
      </c>
      <c r="E531" s="290" t="s">
        <v>79</v>
      </c>
      <c r="F531" s="290">
        <v>9300000</v>
      </c>
      <c r="G531" s="290">
        <v>11136461.52</v>
      </c>
      <c r="H531" s="290">
        <v>1</v>
      </c>
    </row>
    <row r="532" spans="2:8" x14ac:dyDescent="0.35">
      <c r="B532" s="290">
        <v>93</v>
      </c>
      <c r="C532" s="290" t="s">
        <v>11</v>
      </c>
      <c r="D532" s="290" t="s">
        <v>78</v>
      </c>
      <c r="E532" s="290" t="s">
        <v>83</v>
      </c>
      <c r="F532" s="290">
        <v>9165400</v>
      </c>
      <c r="G532" s="290">
        <v>18665861.105999999</v>
      </c>
      <c r="H532" s="290">
        <v>5</v>
      </c>
    </row>
    <row r="533" spans="2:8" x14ac:dyDescent="0.35">
      <c r="B533" s="290">
        <v>93</v>
      </c>
      <c r="C533" s="290" t="s">
        <v>11</v>
      </c>
      <c r="D533" s="290" t="s">
        <v>78</v>
      </c>
      <c r="E533" s="290" t="s">
        <v>302</v>
      </c>
      <c r="F533" s="290">
        <v>4587500</v>
      </c>
      <c r="G533" s="290">
        <v>11406907.475</v>
      </c>
      <c r="H533" s="290">
        <v>2</v>
      </c>
    </row>
    <row r="534" spans="2:8" x14ac:dyDescent="0.35">
      <c r="B534" s="290">
        <v>93</v>
      </c>
      <c r="C534" s="290" t="s">
        <v>11</v>
      </c>
      <c r="D534" s="290" t="s">
        <v>78</v>
      </c>
      <c r="E534" s="290" t="s">
        <v>368</v>
      </c>
      <c r="F534" s="290">
        <v>9247333.3333333302</v>
      </c>
      <c r="G534" s="290">
        <v>13294919.3433333</v>
      </c>
      <c r="H534" s="290">
        <v>3</v>
      </c>
    </row>
    <row r="535" spans="2:8" x14ac:dyDescent="0.35">
      <c r="B535" s="290">
        <v>93</v>
      </c>
      <c r="C535" s="290" t="s">
        <v>11</v>
      </c>
      <c r="D535" s="290" t="s">
        <v>78</v>
      </c>
      <c r="E535" s="290" t="s">
        <v>371</v>
      </c>
      <c r="F535" s="290">
        <v>9280000</v>
      </c>
      <c r="G535" s="290">
        <v>16430904.289999999</v>
      </c>
      <c r="H535" s="290">
        <v>1</v>
      </c>
    </row>
    <row r="536" spans="2:8" x14ac:dyDescent="0.35">
      <c r="B536" s="290">
        <v>93</v>
      </c>
      <c r="C536" s="290" t="s">
        <v>11</v>
      </c>
      <c r="D536" s="290" t="s">
        <v>78</v>
      </c>
      <c r="E536" s="290" t="s">
        <v>335</v>
      </c>
      <c r="F536" s="290">
        <v>9283500</v>
      </c>
      <c r="G536" s="290">
        <v>10038154.390000001</v>
      </c>
      <c r="H536" s="290">
        <v>2</v>
      </c>
    </row>
    <row r="537" spans="2:8" x14ac:dyDescent="0.35">
      <c r="B537" s="290">
        <v>93</v>
      </c>
      <c r="C537" s="290" t="s">
        <v>11</v>
      </c>
      <c r="D537" s="290" t="s">
        <v>78</v>
      </c>
      <c r="E537" s="290" t="s">
        <v>369</v>
      </c>
      <c r="F537" s="290">
        <v>9244000</v>
      </c>
      <c r="G537" s="290">
        <v>22149092.614999998</v>
      </c>
      <c r="H537" s="290">
        <v>2</v>
      </c>
    </row>
    <row r="538" spans="2:8" x14ac:dyDescent="0.35">
      <c r="B538" s="290">
        <v>93</v>
      </c>
      <c r="C538" s="290" t="s">
        <v>11</v>
      </c>
      <c r="D538" s="290" t="s">
        <v>432</v>
      </c>
      <c r="E538" s="290" t="s">
        <v>600</v>
      </c>
      <c r="F538" s="290">
        <v>9241000</v>
      </c>
      <c r="G538" s="290">
        <v>23200000.140000001</v>
      </c>
      <c r="H538" s="290">
        <v>1</v>
      </c>
    </row>
    <row r="539" spans="2:8" x14ac:dyDescent="0.35">
      <c r="B539" s="290">
        <v>93</v>
      </c>
      <c r="C539" s="290" t="s">
        <v>11</v>
      </c>
      <c r="D539" s="290" t="s">
        <v>454</v>
      </c>
      <c r="E539" s="290" t="s">
        <v>562</v>
      </c>
      <c r="F539" s="290">
        <v>9201000</v>
      </c>
      <c r="G539" s="290">
        <v>18420275.640000001</v>
      </c>
      <c r="H539" s="290">
        <v>1</v>
      </c>
    </row>
    <row r="540" spans="2:8" x14ac:dyDescent="0.35">
      <c r="B540" s="290">
        <v>93</v>
      </c>
      <c r="C540" s="290" t="s">
        <v>11</v>
      </c>
      <c r="D540" s="290" t="s">
        <v>71</v>
      </c>
      <c r="E540" s="290" t="s">
        <v>71</v>
      </c>
      <c r="F540" s="290">
        <v>9290000</v>
      </c>
      <c r="G540" s="290">
        <v>9832094.1750000007</v>
      </c>
      <c r="H540" s="290">
        <v>2</v>
      </c>
    </row>
    <row r="541" spans="2:8" x14ac:dyDescent="0.35">
      <c r="B541" s="290">
        <v>93</v>
      </c>
      <c r="C541" s="290" t="s">
        <v>11</v>
      </c>
      <c r="D541" s="290" t="s">
        <v>71</v>
      </c>
      <c r="E541" s="290" t="s">
        <v>515</v>
      </c>
      <c r="F541" s="290">
        <v>6975000</v>
      </c>
      <c r="G541" s="290">
        <v>9931301.7599999998</v>
      </c>
      <c r="H541" s="290">
        <v>2</v>
      </c>
    </row>
    <row r="542" spans="2:8" x14ac:dyDescent="0.35">
      <c r="B542" s="290">
        <v>93</v>
      </c>
      <c r="C542" s="290" t="s">
        <v>11</v>
      </c>
      <c r="D542" s="290" t="s">
        <v>278</v>
      </c>
      <c r="E542" s="290" t="s">
        <v>278</v>
      </c>
      <c r="F542" s="290">
        <v>9001000</v>
      </c>
      <c r="G542" s="290">
        <v>17780000</v>
      </c>
      <c r="H542" s="290">
        <v>1</v>
      </c>
    </row>
    <row r="543" spans="2:8" x14ac:dyDescent="0.35">
      <c r="B543" s="290">
        <v>93</v>
      </c>
      <c r="C543" s="290" t="s">
        <v>11</v>
      </c>
      <c r="D543" s="290" t="s">
        <v>278</v>
      </c>
      <c r="E543" s="290" t="s">
        <v>413</v>
      </c>
      <c r="F543" s="290">
        <v>9267000</v>
      </c>
      <c r="G543" s="290">
        <v>13284000</v>
      </c>
      <c r="H543" s="290">
        <v>1</v>
      </c>
    </row>
    <row r="544" spans="2:8" x14ac:dyDescent="0.35">
      <c r="B544" s="290">
        <v>93</v>
      </c>
      <c r="C544" s="290" t="s">
        <v>11</v>
      </c>
      <c r="D544" s="290" t="s">
        <v>385</v>
      </c>
      <c r="E544" s="290" t="s">
        <v>385</v>
      </c>
      <c r="F544" s="290">
        <v>9175000</v>
      </c>
      <c r="G544" s="290">
        <v>25130000</v>
      </c>
      <c r="H544" s="290">
        <v>1</v>
      </c>
    </row>
    <row r="545" spans="2:8" x14ac:dyDescent="0.35">
      <c r="B545" s="290">
        <v>93</v>
      </c>
      <c r="C545" s="290" t="s">
        <v>11</v>
      </c>
      <c r="D545" s="290" t="s">
        <v>385</v>
      </c>
      <c r="E545" s="290" t="s">
        <v>415</v>
      </c>
      <c r="F545" s="290">
        <v>9227000</v>
      </c>
      <c r="G545" s="290">
        <v>19917000</v>
      </c>
      <c r="H545" s="290">
        <v>1</v>
      </c>
    </row>
    <row r="546" spans="2:8" x14ac:dyDescent="0.35">
      <c r="B546" s="290">
        <v>93</v>
      </c>
      <c r="C546" s="290" t="s">
        <v>11</v>
      </c>
      <c r="D546" s="290" t="s">
        <v>385</v>
      </c>
      <c r="E546" s="290" t="s">
        <v>477</v>
      </c>
      <c r="F546" s="290">
        <v>9300000</v>
      </c>
      <c r="G546" s="290">
        <v>15700000</v>
      </c>
      <c r="H546" s="290">
        <v>1</v>
      </c>
    </row>
    <row r="547" spans="2:8" x14ac:dyDescent="0.35">
      <c r="B547" s="290">
        <v>93</v>
      </c>
      <c r="C547" s="290" t="s">
        <v>12</v>
      </c>
      <c r="D547" s="290" t="s">
        <v>12</v>
      </c>
      <c r="E547" s="290" t="s">
        <v>441</v>
      </c>
      <c r="F547" s="290">
        <v>9100000</v>
      </c>
      <c r="G547" s="290">
        <v>9550000</v>
      </c>
      <c r="H547" s="290">
        <v>1</v>
      </c>
    </row>
    <row r="548" spans="2:8" x14ac:dyDescent="0.35">
      <c r="B548" s="290">
        <v>93</v>
      </c>
      <c r="C548" s="290" t="s">
        <v>12</v>
      </c>
      <c r="D548" s="290" t="s">
        <v>282</v>
      </c>
      <c r="E548" s="290" t="s">
        <v>355</v>
      </c>
      <c r="F548" s="290">
        <v>8486333.3333333302</v>
      </c>
      <c r="G548" s="290">
        <v>13833338.92</v>
      </c>
      <c r="H548" s="290">
        <v>3</v>
      </c>
    </row>
    <row r="549" spans="2:8" x14ac:dyDescent="0.35">
      <c r="B549" s="290">
        <v>93</v>
      </c>
      <c r="C549" s="290" t="s">
        <v>12</v>
      </c>
      <c r="D549" s="290" t="s">
        <v>72</v>
      </c>
      <c r="E549" s="290" t="s">
        <v>563</v>
      </c>
      <c r="F549" s="290">
        <v>9234000</v>
      </c>
      <c r="G549" s="290">
        <v>9800000</v>
      </c>
      <c r="H549" s="290">
        <v>1</v>
      </c>
    </row>
    <row r="550" spans="2:8" x14ac:dyDescent="0.35">
      <c r="B550" s="290">
        <v>93</v>
      </c>
      <c r="C550" s="290" t="s">
        <v>12</v>
      </c>
      <c r="D550" s="290" t="s">
        <v>72</v>
      </c>
      <c r="E550" s="290" t="s">
        <v>517</v>
      </c>
      <c r="F550" s="290">
        <v>9280000</v>
      </c>
      <c r="G550" s="290">
        <v>9650003.5099999998</v>
      </c>
      <c r="H550" s="290">
        <v>1</v>
      </c>
    </row>
    <row r="551" spans="2:8" x14ac:dyDescent="0.35">
      <c r="B551" s="290">
        <v>93</v>
      </c>
      <c r="C551" s="290" t="s">
        <v>13</v>
      </c>
      <c r="D551" s="290" t="s">
        <v>87</v>
      </c>
      <c r="E551" s="290" t="s">
        <v>519</v>
      </c>
      <c r="F551" s="290">
        <v>9169000</v>
      </c>
      <c r="G551" s="290">
        <v>9650000</v>
      </c>
      <c r="H551" s="290">
        <v>1</v>
      </c>
    </row>
    <row r="552" spans="2:8" x14ac:dyDescent="0.35">
      <c r="B552" s="290">
        <v>93</v>
      </c>
      <c r="C552" s="290" t="s">
        <v>13</v>
      </c>
      <c r="D552" s="290" t="s">
        <v>87</v>
      </c>
      <c r="E552" s="290" t="s">
        <v>293</v>
      </c>
      <c r="F552" s="290">
        <v>9286000</v>
      </c>
      <c r="G552" s="290">
        <v>9625000</v>
      </c>
      <c r="H552" s="290">
        <v>2</v>
      </c>
    </row>
    <row r="553" spans="2:8" x14ac:dyDescent="0.35">
      <c r="B553" s="290">
        <v>93</v>
      </c>
      <c r="C553" s="290" t="s">
        <v>13</v>
      </c>
      <c r="D553" s="290" t="s">
        <v>87</v>
      </c>
      <c r="E553" s="290" t="s">
        <v>281</v>
      </c>
      <c r="F553" s="290">
        <v>9227000</v>
      </c>
      <c r="G553" s="290">
        <v>14400000</v>
      </c>
      <c r="H553" s="290">
        <v>1</v>
      </c>
    </row>
    <row r="554" spans="2:8" x14ac:dyDescent="0.35">
      <c r="B554" s="290">
        <v>93</v>
      </c>
      <c r="C554" s="290" t="s">
        <v>63</v>
      </c>
      <c r="D554" s="290" t="s">
        <v>276</v>
      </c>
      <c r="E554" s="290" t="s">
        <v>442</v>
      </c>
      <c r="F554" s="290">
        <v>9300000</v>
      </c>
      <c r="G554" s="290">
        <v>9650000</v>
      </c>
      <c r="H554" s="290">
        <v>1</v>
      </c>
    </row>
    <row r="555" spans="2:8" x14ac:dyDescent="0.35">
      <c r="B555" s="290">
        <v>93</v>
      </c>
      <c r="C555" s="290" t="s">
        <v>63</v>
      </c>
      <c r="D555" s="290" t="s">
        <v>73</v>
      </c>
      <c r="E555" s="290" t="s">
        <v>500</v>
      </c>
      <c r="F555" s="290">
        <v>9267000</v>
      </c>
      <c r="G555" s="290">
        <v>20402000</v>
      </c>
      <c r="H555" s="290">
        <v>1</v>
      </c>
    </row>
    <row r="556" spans="2:8" x14ac:dyDescent="0.35">
      <c r="B556" s="290">
        <v>93</v>
      </c>
      <c r="C556" s="290" t="s">
        <v>63</v>
      </c>
      <c r="D556" s="290" t="s">
        <v>336</v>
      </c>
      <c r="E556" s="290" t="s">
        <v>336</v>
      </c>
      <c r="F556" s="290">
        <v>10108750</v>
      </c>
      <c r="G556" s="290">
        <v>14130500</v>
      </c>
      <c r="H556" s="290">
        <v>4</v>
      </c>
    </row>
    <row r="557" spans="2:8" x14ac:dyDescent="0.35">
      <c r="B557" s="290">
        <v>93</v>
      </c>
      <c r="C557" s="290" t="s">
        <v>63</v>
      </c>
      <c r="D557" s="290" t="s">
        <v>336</v>
      </c>
      <c r="E557" s="290" t="s">
        <v>371</v>
      </c>
      <c r="F557" s="290">
        <v>9300000</v>
      </c>
      <c r="G557" s="290">
        <v>9750000</v>
      </c>
      <c r="H557" s="290">
        <v>1</v>
      </c>
    </row>
    <row r="558" spans="2:8" x14ac:dyDescent="0.35">
      <c r="B558" s="290">
        <v>93</v>
      </c>
      <c r="C558" s="290" t="s">
        <v>63</v>
      </c>
      <c r="D558" s="290" t="s">
        <v>336</v>
      </c>
      <c r="E558" s="290" t="s">
        <v>634</v>
      </c>
      <c r="F558" s="290">
        <v>9300000</v>
      </c>
      <c r="G558" s="290">
        <v>9600000</v>
      </c>
      <c r="H558" s="290">
        <v>1</v>
      </c>
    </row>
    <row r="559" spans="2:8" x14ac:dyDescent="0.35">
      <c r="B559" s="290">
        <v>93</v>
      </c>
      <c r="C559" s="290" t="s">
        <v>63</v>
      </c>
      <c r="D559" s="290" t="s">
        <v>357</v>
      </c>
      <c r="E559" s="290" t="s">
        <v>375</v>
      </c>
      <c r="F559" s="290">
        <v>7280000</v>
      </c>
      <c r="G559" s="290">
        <v>9748878.1300000008</v>
      </c>
      <c r="H559" s="290">
        <v>1</v>
      </c>
    </row>
    <row r="560" spans="2:8" x14ac:dyDescent="0.35">
      <c r="B560" s="290">
        <v>93</v>
      </c>
      <c r="C560" s="290" t="s">
        <v>63</v>
      </c>
      <c r="D560" s="290" t="s">
        <v>423</v>
      </c>
      <c r="E560" s="290" t="s">
        <v>423</v>
      </c>
      <c r="F560" s="290">
        <v>9257000</v>
      </c>
      <c r="G560" s="290">
        <v>9668000</v>
      </c>
      <c r="H560" s="290">
        <v>2</v>
      </c>
    </row>
    <row r="561" spans="2:8" x14ac:dyDescent="0.35">
      <c r="B561" s="290">
        <v>93</v>
      </c>
      <c r="C561" s="290" t="s">
        <v>63</v>
      </c>
      <c r="D561" s="290" t="s">
        <v>294</v>
      </c>
      <c r="E561" s="290" t="s">
        <v>538</v>
      </c>
      <c r="F561" s="290">
        <v>8812000</v>
      </c>
      <c r="G561" s="290">
        <v>9683333.3333333302</v>
      </c>
      <c r="H561" s="290">
        <v>3</v>
      </c>
    </row>
    <row r="562" spans="2:8" x14ac:dyDescent="0.35">
      <c r="B562" s="290">
        <v>93</v>
      </c>
      <c r="C562" s="290" t="s">
        <v>63</v>
      </c>
      <c r="D562" s="290" t="s">
        <v>294</v>
      </c>
      <c r="E562" s="290" t="s">
        <v>447</v>
      </c>
      <c r="F562" s="290">
        <v>9300000</v>
      </c>
      <c r="G562" s="290">
        <v>9750000</v>
      </c>
      <c r="H562" s="290">
        <v>1</v>
      </c>
    </row>
    <row r="563" spans="2:8" x14ac:dyDescent="0.35">
      <c r="B563" s="290">
        <v>93</v>
      </c>
      <c r="C563" s="290" t="s">
        <v>63</v>
      </c>
      <c r="D563" s="290" t="s">
        <v>344</v>
      </c>
      <c r="E563" s="290" t="s">
        <v>344</v>
      </c>
      <c r="F563" s="290">
        <v>9280000</v>
      </c>
      <c r="G563" s="290">
        <v>9575000</v>
      </c>
      <c r="H563" s="290">
        <v>2</v>
      </c>
    </row>
    <row r="564" spans="2:8" x14ac:dyDescent="0.35">
      <c r="B564" s="290">
        <v>93</v>
      </c>
      <c r="C564" s="290" t="s">
        <v>63</v>
      </c>
      <c r="D564" s="290" t="s">
        <v>344</v>
      </c>
      <c r="E564" s="290" t="s">
        <v>635</v>
      </c>
      <c r="F564" s="290">
        <v>9273000</v>
      </c>
      <c r="G564" s="290">
        <v>9600000</v>
      </c>
      <c r="H564" s="290">
        <v>1</v>
      </c>
    </row>
    <row r="565" spans="2:8" x14ac:dyDescent="0.35">
      <c r="B565" s="290">
        <v>93</v>
      </c>
      <c r="C565" s="290" t="s">
        <v>63</v>
      </c>
      <c r="D565" s="290" t="s">
        <v>303</v>
      </c>
      <c r="E565" s="290" t="s">
        <v>609</v>
      </c>
      <c r="F565" s="290">
        <v>9293000</v>
      </c>
      <c r="G565" s="290">
        <v>9550000.2100000009</v>
      </c>
      <c r="H565" s="290">
        <v>1</v>
      </c>
    </row>
    <row r="566" spans="2:8" x14ac:dyDescent="0.35">
      <c r="B566" s="290">
        <v>93</v>
      </c>
      <c r="C566" s="290" t="s">
        <v>64</v>
      </c>
      <c r="D566" s="290" t="s">
        <v>64</v>
      </c>
      <c r="E566" s="290" t="s">
        <v>436</v>
      </c>
      <c r="F566" s="290">
        <v>8875000</v>
      </c>
      <c r="G566" s="290">
        <v>9600000</v>
      </c>
      <c r="H566" s="290">
        <v>1</v>
      </c>
    </row>
    <row r="567" spans="2:8" x14ac:dyDescent="0.35">
      <c r="B567" s="290">
        <v>93</v>
      </c>
      <c r="C567" s="290" t="s">
        <v>64</v>
      </c>
      <c r="D567" s="290" t="s">
        <v>64</v>
      </c>
      <c r="E567" s="290" t="s">
        <v>430</v>
      </c>
      <c r="F567" s="290">
        <v>8791000</v>
      </c>
      <c r="G567" s="290">
        <v>14951642.970000001</v>
      </c>
      <c r="H567" s="290">
        <v>1</v>
      </c>
    </row>
    <row r="568" spans="2:8" x14ac:dyDescent="0.35">
      <c r="B568" s="290">
        <v>93</v>
      </c>
      <c r="C568" s="290" t="s">
        <v>64</v>
      </c>
      <c r="D568" s="290" t="s">
        <v>64</v>
      </c>
      <c r="E568" s="290" t="s">
        <v>490</v>
      </c>
      <c r="F568" s="290">
        <v>9201000</v>
      </c>
      <c r="G568" s="290">
        <v>16550000</v>
      </c>
      <c r="H568" s="290">
        <v>1</v>
      </c>
    </row>
    <row r="569" spans="2:8" x14ac:dyDescent="0.35">
      <c r="B569" s="290">
        <v>93</v>
      </c>
      <c r="C569" s="290" t="s">
        <v>64</v>
      </c>
      <c r="D569" s="290" t="s">
        <v>64</v>
      </c>
      <c r="E569" s="290" t="s">
        <v>337</v>
      </c>
      <c r="F569" s="290">
        <v>8711333.3333333302</v>
      </c>
      <c r="G569" s="290">
        <v>15000000</v>
      </c>
      <c r="H569" s="290">
        <v>3</v>
      </c>
    </row>
    <row r="570" spans="2:8" x14ac:dyDescent="0.35">
      <c r="B570" s="290">
        <v>93</v>
      </c>
      <c r="C570" s="290" t="s">
        <v>64</v>
      </c>
      <c r="D570" s="290" t="s">
        <v>64</v>
      </c>
      <c r="E570" s="290" t="s">
        <v>457</v>
      </c>
      <c r="F570" s="290">
        <v>9280000</v>
      </c>
      <c r="G570" s="290">
        <v>9836723.5700000003</v>
      </c>
      <c r="H570" s="290">
        <v>1</v>
      </c>
    </row>
    <row r="571" spans="2:8" x14ac:dyDescent="0.35">
      <c r="B571" s="290">
        <v>93</v>
      </c>
      <c r="C571" s="290" t="s">
        <v>64</v>
      </c>
      <c r="D571" s="290" t="s">
        <v>62</v>
      </c>
      <c r="E571" s="290" t="s">
        <v>62</v>
      </c>
      <c r="F571" s="290">
        <v>9270250</v>
      </c>
      <c r="G571" s="290">
        <v>13435000</v>
      </c>
      <c r="H571" s="290">
        <v>4</v>
      </c>
    </row>
    <row r="572" spans="2:8" x14ac:dyDescent="0.35">
      <c r="B572" s="290">
        <v>93</v>
      </c>
      <c r="C572" s="290" t="s">
        <v>64</v>
      </c>
      <c r="D572" s="290" t="s">
        <v>62</v>
      </c>
      <c r="E572" s="290" t="s">
        <v>443</v>
      </c>
      <c r="F572" s="290">
        <v>9267000</v>
      </c>
      <c r="G572" s="290">
        <v>13492881.8333333</v>
      </c>
      <c r="H572" s="290">
        <v>3</v>
      </c>
    </row>
    <row r="573" spans="2:8" x14ac:dyDescent="0.35">
      <c r="B573" s="290">
        <v>93</v>
      </c>
      <c r="C573" s="290" t="s">
        <v>64</v>
      </c>
      <c r="D573" s="290" t="s">
        <v>65</v>
      </c>
      <c r="E573" s="290" t="s">
        <v>417</v>
      </c>
      <c r="F573" s="290">
        <v>6503400</v>
      </c>
      <c r="G573" s="290">
        <v>10065070.800000001</v>
      </c>
      <c r="H573" s="290">
        <v>5</v>
      </c>
    </row>
    <row r="574" spans="2:8" x14ac:dyDescent="0.35">
      <c r="B574" s="290">
        <v>93</v>
      </c>
      <c r="C574" s="290" t="s">
        <v>64</v>
      </c>
      <c r="D574" s="290" t="s">
        <v>65</v>
      </c>
      <c r="E574" s="290" t="s">
        <v>372</v>
      </c>
      <c r="F574" s="290">
        <v>8730500</v>
      </c>
      <c r="G574" s="290">
        <v>9725000</v>
      </c>
      <c r="H574" s="290">
        <v>2</v>
      </c>
    </row>
    <row r="575" spans="2:8" x14ac:dyDescent="0.35">
      <c r="B575" s="290">
        <v>93</v>
      </c>
      <c r="C575" s="290" t="s">
        <v>64</v>
      </c>
      <c r="D575" s="290" t="s">
        <v>80</v>
      </c>
      <c r="E575" s="290" t="s">
        <v>285</v>
      </c>
      <c r="F575" s="290">
        <v>9300000</v>
      </c>
      <c r="G575" s="290">
        <v>9600000</v>
      </c>
      <c r="H575" s="290">
        <v>2</v>
      </c>
    </row>
    <row r="576" spans="2:8" x14ac:dyDescent="0.35">
      <c r="B576" s="290">
        <v>93</v>
      </c>
      <c r="C576" s="290" t="s">
        <v>64</v>
      </c>
      <c r="D576" s="290" t="s">
        <v>74</v>
      </c>
      <c r="E576" s="290" t="s">
        <v>361</v>
      </c>
      <c r="F576" s="290">
        <v>9300000</v>
      </c>
      <c r="G576" s="290">
        <v>9684500.0600000005</v>
      </c>
      <c r="H576" s="290">
        <v>1</v>
      </c>
    </row>
    <row r="577" spans="2:8" x14ac:dyDescent="0.35">
      <c r="B577" s="290">
        <v>93</v>
      </c>
      <c r="C577" s="290" t="s">
        <v>64</v>
      </c>
      <c r="D577" s="290" t="s">
        <v>74</v>
      </c>
      <c r="E577" s="290" t="s">
        <v>470</v>
      </c>
      <c r="F577" s="290">
        <v>9241000</v>
      </c>
      <c r="G577" s="290">
        <v>9650000</v>
      </c>
      <c r="H577" s="290">
        <v>1</v>
      </c>
    </row>
    <row r="578" spans="2:8" x14ac:dyDescent="0.35">
      <c r="B578" s="290">
        <v>93</v>
      </c>
      <c r="C578" s="290" t="s">
        <v>86</v>
      </c>
      <c r="D578" s="290" t="s">
        <v>88</v>
      </c>
      <c r="E578" s="290" t="s">
        <v>91</v>
      </c>
      <c r="F578" s="290">
        <v>9273000</v>
      </c>
      <c r="G578" s="290">
        <v>19200000</v>
      </c>
      <c r="H578" s="290">
        <v>1</v>
      </c>
    </row>
    <row r="579" spans="2:8" x14ac:dyDescent="0.35">
      <c r="B579" s="290">
        <v>93</v>
      </c>
      <c r="C579" s="290" t="s">
        <v>86</v>
      </c>
      <c r="D579" s="290" t="s">
        <v>88</v>
      </c>
      <c r="E579" s="290" t="s">
        <v>282</v>
      </c>
      <c r="F579" s="290">
        <v>8551000</v>
      </c>
      <c r="G579" s="290">
        <v>16953961.7533333</v>
      </c>
      <c r="H579" s="290">
        <v>3</v>
      </c>
    </row>
    <row r="580" spans="2:8" x14ac:dyDescent="0.35">
      <c r="B580" s="290">
        <v>93</v>
      </c>
      <c r="C580" s="290" t="s">
        <v>86</v>
      </c>
      <c r="D580" s="290" t="s">
        <v>88</v>
      </c>
      <c r="E580" s="290" t="s">
        <v>66</v>
      </c>
      <c r="F580" s="290">
        <v>9262666.6666666698</v>
      </c>
      <c r="G580" s="290">
        <v>9558333.3333333302</v>
      </c>
      <c r="H580" s="290">
        <v>3</v>
      </c>
    </row>
    <row r="581" spans="2:8" x14ac:dyDescent="0.35">
      <c r="B581" s="290">
        <v>93</v>
      </c>
      <c r="C581" s="290" t="s">
        <v>86</v>
      </c>
      <c r="D581" s="290" t="s">
        <v>88</v>
      </c>
      <c r="E581" s="290" t="s">
        <v>67</v>
      </c>
      <c r="F581" s="290">
        <v>9045800</v>
      </c>
      <c r="G581" s="290">
        <v>15309000</v>
      </c>
      <c r="H581" s="290">
        <v>5</v>
      </c>
    </row>
    <row r="582" spans="2:8" x14ac:dyDescent="0.35">
      <c r="B582" s="290">
        <v>93</v>
      </c>
      <c r="C582" s="290" t="s">
        <v>86</v>
      </c>
      <c r="D582" s="290" t="s">
        <v>353</v>
      </c>
      <c r="E582" s="290" t="s">
        <v>353</v>
      </c>
      <c r="F582" s="290">
        <v>8933500</v>
      </c>
      <c r="G582" s="290">
        <v>17690000</v>
      </c>
      <c r="H582" s="290">
        <v>2</v>
      </c>
    </row>
    <row r="583" spans="2:8" x14ac:dyDescent="0.35">
      <c r="B583" s="290">
        <v>93</v>
      </c>
      <c r="C583" s="290" t="s">
        <v>86</v>
      </c>
      <c r="D583" s="290" t="s">
        <v>353</v>
      </c>
      <c r="E583" s="290" t="s">
        <v>525</v>
      </c>
      <c r="F583" s="290">
        <v>8749000</v>
      </c>
      <c r="G583" s="290">
        <v>9650000</v>
      </c>
      <c r="H583" s="290">
        <v>1</v>
      </c>
    </row>
    <row r="584" spans="2:8" x14ac:dyDescent="0.35">
      <c r="B584" s="290">
        <v>93</v>
      </c>
      <c r="C584" s="290" t="s">
        <v>86</v>
      </c>
      <c r="D584" s="290" t="s">
        <v>353</v>
      </c>
      <c r="E584" s="290" t="s">
        <v>373</v>
      </c>
      <c r="F584" s="290">
        <v>9300000</v>
      </c>
      <c r="G584" s="290">
        <v>9600000</v>
      </c>
      <c r="H584" s="290">
        <v>1</v>
      </c>
    </row>
    <row r="585" spans="2:8" x14ac:dyDescent="0.35">
      <c r="B585" s="290">
        <v>93</v>
      </c>
      <c r="C585" s="290" t="s">
        <v>86</v>
      </c>
      <c r="D585" s="290" t="s">
        <v>89</v>
      </c>
      <c r="E585" s="290" t="s">
        <v>89</v>
      </c>
      <c r="F585" s="290">
        <v>9772500</v>
      </c>
      <c r="G585" s="290">
        <v>16926666.666666701</v>
      </c>
      <c r="H585" s="290">
        <v>6</v>
      </c>
    </row>
    <row r="586" spans="2:8" x14ac:dyDescent="0.35">
      <c r="B586" s="290">
        <v>93</v>
      </c>
      <c r="C586" s="290" t="s">
        <v>86</v>
      </c>
      <c r="D586" s="290" t="s">
        <v>89</v>
      </c>
      <c r="E586" s="290" t="s">
        <v>288</v>
      </c>
      <c r="F586" s="290">
        <v>9300000</v>
      </c>
      <c r="G586" s="290">
        <v>9600000</v>
      </c>
      <c r="H586" s="290">
        <v>1</v>
      </c>
    </row>
    <row r="587" spans="2:8" x14ac:dyDescent="0.35">
      <c r="B587" s="290">
        <v>101</v>
      </c>
      <c r="C587" s="290" t="s">
        <v>84</v>
      </c>
      <c r="D587" s="290" t="s">
        <v>90</v>
      </c>
      <c r="E587" s="290" t="s">
        <v>392</v>
      </c>
      <c r="F587" s="290">
        <v>9260000</v>
      </c>
      <c r="G587" s="290">
        <v>9557000</v>
      </c>
      <c r="H587" s="290">
        <v>1</v>
      </c>
    </row>
    <row r="588" spans="2:8" x14ac:dyDescent="0.35">
      <c r="B588" s="290">
        <v>101</v>
      </c>
      <c r="C588" s="290" t="s">
        <v>11</v>
      </c>
      <c r="D588" s="290" t="s">
        <v>11</v>
      </c>
      <c r="E588" s="290" t="s">
        <v>577</v>
      </c>
      <c r="F588" s="290">
        <v>9254000</v>
      </c>
      <c r="G588" s="290">
        <v>9557000</v>
      </c>
      <c r="H588" s="290">
        <v>1</v>
      </c>
    </row>
    <row r="589" spans="2:8" x14ac:dyDescent="0.35">
      <c r="B589" s="290">
        <v>101</v>
      </c>
      <c r="C589" s="290" t="s">
        <v>13</v>
      </c>
      <c r="D589" s="290" t="s">
        <v>87</v>
      </c>
      <c r="E589" s="290" t="s">
        <v>281</v>
      </c>
      <c r="F589" s="290">
        <v>9085000</v>
      </c>
      <c r="G589" s="290">
        <v>9557000</v>
      </c>
      <c r="H589" s="290">
        <v>1</v>
      </c>
    </row>
    <row r="590" spans="2:8" x14ac:dyDescent="0.35">
      <c r="B590" s="290">
        <v>101</v>
      </c>
      <c r="C590" s="290" t="s">
        <v>64</v>
      </c>
      <c r="D590" s="290" t="s">
        <v>64</v>
      </c>
      <c r="E590" s="290" t="s">
        <v>490</v>
      </c>
      <c r="F590" s="290">
        <v>9300000</v>
      </c>
      <c r="G590" s="290">
        <v>9557000</v>
      </c>
      <c r="H590" s="290">
        <v>1</v>
      </c>
    </row>
    <row r="591" spans="2:8" x14ac:dyDescent="0.35">
      <c r="B591" s="290">
        <v>101</v>
      </c>
      <c r="C591" s="290" t="s">
        <v>64</v>
      </c>
      <c r="D591" s="290" t="s">
        <v>62</v>
      </c>
      <c r="E591" s="290" t="s">
        <v>62</v>
      </c>
      <c r="F591" s="290">
        <v>9209181.8181818202</v>
      </c>
      <c r="G591" s="290">
        <v>9546454.5454545394</v>
      </c>
      <c r="H591" s="290">
        <v>11</v>
      </c>
    </row>
    <row r="592" spans="2:8" x14ac:dyDescent="0.35">
      <c r="B592" s="290">
        <v>101</v>
      </c>
      <c r="C592" s="290" t="s">
        <v>64</v>
      </c>
      <c r="D592" s="290" t="s">
        <v>62</v>
      </c>
      <c r="E592" s="290" t="s">
        <v>338</v>
      </c>
      <c r="F592" s="290">
        <v>9300000</v>
      </c>
      <c r="G592" s="290">
        <v>9542000</v>
      </c>
      <c r="H592" s="290">
        <v>1</v>
      </c>
    </row>
    <row r="593" spans="2:8" x14ac:dyDescent="0.35">
      <c r="B593" s="290">
        <v>101</v>
      </c>
      <c r="C593" s="290" t="s">
        <v>64</v>
      </c>
      <c r="D593" s="290" t="s">
        <v>62</v>
      </c>
      <c r="E593" s="290" t="s">
        <v>595</v>
      </c>
      <c r="F593" s="290">
        <v>9300000</v>
      </c>
      <c r="G593" s="290">
        <v>9542000</v>
      </c>
      <c r="H593" s="290">
        <v>1</v>
      </c>
    </row>
    <row r="594" spans="2:8" x14ac:dyDescent="0.35">
      <c r="B594" s="290">
        <v>101</v>
      </c>
      <c r="C594" s="290" t="s">
        <v>64</v>
      </c>
      <c r="D594" s="290" t="s">
        <v>62</v>
      </c>
      <c r="E594" s="290" t="s">
        <v>596</v>
      </c>
      <c r="F594" s="290">
        <v>9290444.4444444403</v>
      </c>
      <c r="G594" s="290">
        <v>9542000</v>
      </c>
      <c r="H594" s="290">
        <v>9</v>
      </c>
    </row>
    <row r="595" spans="2:8" x14ac:dyDescent="0.35">
      <c r="B595" s="290">
        <v>101</v>
      </c>
      <c r="C595" s="290" t="s">
        <v>86</v>
      </c>
      <c r="D595" s="290" t="s">
        <v>86</v>
      </c>
      <c r="E595" s="290" t="s">
        <v>376</v>
      </c>
      <c r="F595" s="290">
        <v>9258133.3333333302</v>
      </c>
      <c r="G595" s="290">
        <v>9557333.3466666695</v>
      </c>
      <c r="H595" s="290">
        <v>15</v>
      </c>
    </row>
    <row r="596" spans="2:8" x14ac:dyDescent="0.35">
      <c r="B596" s="290">
        <v>101</v>
      </c>
      <c r="C596" s="290" t="s">
        <v>86</v>
      </c>
      <c r="D596" s="290" t="s">
        <v>86</v>
      </c>
      <c r="E596" s="290" t="s">
        <v>378</v>
      </c>
      <c r="F596" s="290">
        <v>9284727.2727272697</v>
      </c>
      <c r="G596" s="290">
        <v>9557000</v>
      </c>
      <c r="H596" s="290">
        <v>11</v>
      </c>
    </row>
    <row r="597" spans="2:8" x14ac:dyDescent="0.35">
      <c r="B597" s="290">
        <v>101</v>
      </c>
      <c r="C597" s="290" t="s">
        <v>86</v>
      </c>
      <c r="D597" s="290" t="s">
        <v>353</v>
      </c>
      <c r="E597" s="290" t="s">
        <v>380</v>
      </c>
      <c r="F597" s="290">
        <v>13950000</v>
      </c>
      <c r="G597" s="290">
        <v>14334000</v>
      </c>
      <c r="H597" s="290">
        <v>1</v>
      </c>
    </row>
    <row r="598" spans="2:8" x14ac:dyDescent="0.35">
      <c r="B598" s="290">
        <v>101</v>
      </c>
      <c r="C598" s="290" t="s">
        <v>86</v>
      </c>
      <c r="D598" s="290" t="s">
        <v>271</v>
      </c>
      <c r="E598" s="290" t="s">
        <v>374</v>
      </c>
      <c r="F598" s="290">
        <v>9300000</v>
      </c>
      <c r="G598" s="290">
        <v>9542000</v>
      </c>
      <c r="H598" s="290">
        <v>1</v>
      </c>
    </row>
    <row r="599" spans="2:8" x14ac:dyDescent="0.35">
      <c r="B599" s="290">
        <v>105</v>
      </c>
      <c r="C599" s="290" t="s">
        <v>84</v>
      </c>
      <c r="D599" s="290" t="s">
        <v>90</v>
      </c>
      <c r="E599" s="290" t="s">
        <v>333</v>
      </c>
      <c r="F599" s="290">
        <v>9300000</v>
      </c>
      <c r="G599" s="290">
        <v>9599973.5399999991</v>
      </c>
      <c r="H599" s="290">
        <v>1</v>
      </c>
    </row>
    <row r="600" spans="2:8" x14ac:dyDescent="0.35">
      <c r="B600" s="290">
        <v>105</v>
      </c>
      <c r="C600" s="290" t="s">
        <v>84</v>
      </c>
      <c r="D600" s="290" t="s">
        <v>90</v>
      </c>
      <c r="E600" s="290" t="s">
        <v>324</v>
      </c>
      <c r="F600" s="290">
        <v>9300000</v>
      </c>
      <c r="G600" s="290">
        <v>9599973.5399999991</v>
      </c>
      <c r="H600" s="290">
        <v>1</v>
      </c>
    </row>
    <row r="601" spans="2:8" x14ac:dyDescent="0.35">
      <c r="B601" s="290">
        <v>105</v>
      </c>
      <c r="C601" s="290" t="s">
        <v>11</v>
      </c>
      <c r="D601" s="290" t="s">
        <v>78</v>
      </c>
      <c r="E601" s="290" t="s">
        <v>369</v>
      </c>
      <c r="F601" s="290">
        <v>9300000</v>
      </c>
      <c r="G601" s="290">
        <v>9599973.5399999991</v>
      </c>
      <c r="H601" s="290">
        <v>1</v>
      </c>
    </row>
    <row r="602" spans="2:8" x14ac:dyDescent="0.35">
      <c r="B602" s="290">
        <v>105</v>
      </c>
      <c r="C602" s="290" t="s">
        <v>11</v>
      </c>
      <c r="D602" s="290" t="s">
        <v>71</v>
      </c>
      <c r="E602" s="290" t="s">
        <v>71</v>
      </c>
      <c r="F602" s="290">
        <v>9247500</v>
      </c>
      <c r="G602" s="290">
        <v>9599973.5399999991</v>
      </c>
      <c r="H602" s="290">
        <v>2</v>
      </c>
    </row>
    <row r="603" spans="2:8" x14ac:dyDescent="0.35">
      <c r="B603" s="290">
        <v>105</v>
      </c>
      <c r="C603" s="290" t="s">
        <v>11</v>
      </c>
      <c r="D603" s="290" t="s">
        <v>71</v>
      </c>
      <c r="E603" s="290" t="s">
        <v>410</v>
      </c>
      <c r="F603" s="290">
        <v>9300000</v>
      </c>
      <c r="G603" s="290">
        <v>9599973.5399999991</v>
      </c>
      <c r="H603" s="290">
        <v>1</v>
      </c>
    </row>
    <row r="604" spans="2:8" x14ac:dyDescent="0.35">
      <c r="B604" s="290">
        <v>105</v>
      </c>
      <c r="C604" s="290" t="s">
        <v>11</v>
      </c>
      <c r="D604" s="290" t="s">
        <v>71</v>
      </c>
      <c r="E604" s="290" t="s">
        <v>411</v>
      </c>
      <c r="F604" s="290">
        <v>9300000</v>
      </c>
      <c r="G604" s="290">
        <v>9599973.5399999991</v>
      </c>
      <c r="H604" s="290">
        <v>1</v>
      </c>
    </row>
    <row r="605" spans="2:8" x14ac:dyDescent="0.35">
      <c r="B605" s="290">
        <v>105</v>
      </c>
      <c r="C605" s="290" t="s">
        <v>11</v>
      </c>
      <c r="D605" s="290" t="s">
        <v>71</v>
      </c>
      <c r="E605" s="290" t="s">
        <v>370</v>
      </c>
      <c r="F605" s="290">
        <v>9300000</v>
      </c>
      <c r="G605" s="290">
        <v>9599973.5399999991</v>
      </c>
      <c r="H605" s="290">
        <v>1</v>
      </c>
    </row>
    <row r="606" spans="2:8" x14ac:dyDescent="0.35">
      <c r="B606" s="290">
        <v>105</v>
      </c>
      <c r="C606" s="290" t="s">
        <v>11</v>
      </c>
      <c r="D606" s="290" t="s">
        <v>71</v>
      </c>
      <c r="E606" s="290" t="s">
        <v>515</v>
      </c>
      <c r="F606" s="290">
        <v>9300000</v>
      </c>
      <c r="G606" s="290">
        <v>9599973.5399999991</v>
      </c>
      <c r="H606" s="290">
        <v>1</v>
      </c>
    </row>
    <row r="607" spans="2:8" x14ac:dyDescent="0.35">
      <c r="B607" s="290">
        <v>105</v>
      </c>
      <c r="C607" s="290" t="s">
        <v>11</v>
      </c>
      <c r="D607" s="290" t="s">
        <v>278</v>
      </c>
      <c r="E607" s="290" t="s">
        <v>278</v>
      </c>
      <c r="F607" s="290">
        <v>9300000</v>
      </c>
      <c r="G607" s="290">
        <v>9599973.5399999991</v>
      </c>
      <c r="H607" s="290">
        <v>2</v>
      </c>
    </row>
    <row r="608" spans="2:8" x14ac:dyDescent="0.35">
      <c r="B608" s="290">
        <v>105</v>
      </c>
      <c r="C608" s="290" t="s">
        <v>11</v>
      </c>
      <c r="D608" s="290" t="s">
        <v>278</v>
      </c>
      <c r="E608" s="290" t="s">
        <v>472</v>
      </c>
      <c r="F608" s="290">
        <v>9300000</v>
      </c>
      <c r="G608" s="290">
        <v>9599973.5399999991</v>
      </c>
      <c r="H608" s="290">
        <v>2</v>
      </c>
    </row>
    <row r="609" spans="2:8" x14ac:dyDescent="0.35">
      <c r="B609" s="290">
        <v>105</v>
      </c>
      <c r="C609" s="290" t="s">
        <v>63</v>
      </c>
      <c r="D609" s="290" t="s">
        <v>359</v>
      </c>
      <c r="E609" s="290" t="s">
        <v>359</v>
      </c>
      <c r="F609" s="290">
        <v>9300000</v>
      </c>
      <c r="G609" s="290">
        <v>9599973.5399999991</v>
      </c>
      <c r="H609" s="290">
        <v>1</v>
      </c>
    </row>
    <row r="610" spans="2:8" x14ac:dyDescent="0.35">
      <c r="B610" s="290">
        <v>105</v>
      </c>
      <c r="C610" s="290" t="s">
        <v>63</v>
      </c>
      <c r="D610" s="290" t="s">
        <v>359</v>
      </c>
      <c r="E610" s="290" t="s">
        <v>548</v>
      </c>
      <c r="F610" s="290">
        <v>9300000</v>
      </c>
      <c r="G610" s="290">
        <v>9599973.5399999991</v>
      </c>
      <c r="H610" s="290">
        <v>1</v>
      </c>
    </row>
    <row r="611" spans="2:8" x14ac:dyDescent="0.35">
      <c r="B611" s="290">
        <v>105</v>
      </c>
      <c r="C611" s="290" t="s">
        <v>63</v>
      </c>
      <c r="D611" s="290" t="s">
        <v>357</v>
      </c>
      <c r="E611" s="290" t="s">
        <v>405</v>
      </c>
      <c r="F611" s="290">
        <v>9242333.3333333302</v>
      </c>
      <c r="G611" s="290">
        <v>9599947.1733333301</v>
      </c>
      <c r="H611" s="290">
        <v>3</v>
      </c>
    </row>
    <row r="612" spans="2:8" x14ac:dyDescent="0.35">
      <c r="B612" s="290">
        <v>105</v>
      </c>
      <c r="C612" s="290" t="s">
        <v>63</v>
      </c>
      <c r="D612" s="290" t="s">
        <v>357</v>
      </c>
      <c r="E612" s="290" t="s">
        <v>375</v>
      </c>
      <c r="F612" s="290">
        <v>9300000</v>
      </c>
      <c r="G612" s="290">
        <v>9599973.5399999991</v>
      </c>
      <c r="H612" s="290">
        <v>1</v>
      </c>
    </row>
    <row r="613" spans="2:8" x14ac:dyDescent="0.35">
      <c r="B613" s="290">
        <v>105</v>
      </c>
      <c r="C613" s="290" t="s">
        <v>63</v>
      </c>
      <c r="D613" s="290" t="s">
        <v>325</v>
      </c>
      <c r="E613" s="290" t="s">
        <v>521</v>
      </c>
      <c r="F613" s="290">
        <v>9214000</v>
      </c>
      <c r="G613" s="290">
        <v>9599001.7400000002</v>
      </c>
      <c r="H613" s="290">
        <v>1</v>
      </c>
    </row>
    <row r="614" spans="2:8" x14ac:dyDescent="0.35">
      <c r="B614" s="290">
        <v>105</v>
      </c>
      <c r="C614" s="290" t="s">
        <v>64</v>
      </c>
      <c r="D614" s="290" t="s">
        <v>62</v>
      </c>
      <c r="E614" s="290" t="s">
        <v>338</v>
      </c>
      <c r="F614" s="290">
        <v>9300000</v>
      </c>
      <c r="G614" s="290">
        <v>9599973.5399999991</v>
      </c>
      <c r="H614" s="290">
        <v>1</v>
      </c>
    </row>
    <row r="615" spans="2:8" x14ac:dyDescent="0.35">
      <c r="B615" s="290">
        <v>105</v>
      </c>
      <c r="C615" s="290" t="s">
        <v>64</v>
      </c>
      <c r="D615" s="290" t="s">
        <v>62</v>
      </c>
      <c r="E615" s="290" t="s">
        <v>498</v>
      </c>
      <c r="F615" s="290">
        <v>13950000</v>
      </c>
      <c r="G615" s="290">
        <v>14338787.18</v>
      </c>
      <c r="H615" s="290">
        <v>1</v>
      </c>
    </row>
    <row r="616" spans="2:8" x14ac:dyDescent="0.35">
      <c r="B616" s="290">
        <v>105</v>
      </c>
      <c r="C616" s="290" t="s">
        <v>64</v>
      </c>
      <c r="D616" s="290" t="s">
        <v>65</v>
      </c>
      <c r="E616" s="290" t="s">
        <v>372</v>
      </c>
      <c r="F616" s="290">
        <v>9300000</v>
      </c>
      <c r="G616" s="290">
        <v>9599973.5399999991</v>
      </c>
      <c r="H616" s="290">
        <v>2</v>
      </c>
    </row>
    <row r="617" spans="2:8" x14ac:dyDescent="0.35">
      <c r="B617" s="290">
        <v>105</v>
      </c>
      <c r="C617" s="290" t="s">
        <v>64</v>
      </c>
      <c r="D617" s="290" t="s">
        <v>65</v>
      </c>
      <c r="E617" s="290" t="s">
        <v>636</v>
      </c>
      <c r="F617" s="290">
        <v>9247500</v>
      </c>
      <c r="G617" s="290">
        <v>9599975.0399999991</v>
      </c>
      <c r="H617" s="290">
        <v>2</v>
      </c>
    </row>
    <row r="618" spans="2:8" x14ac:dyDescent="0.35">
      <c r="B618" s="290">
        <v>105</v>
      </c>
      <c r="C618" s="290" t="s">
        <v>64</v>
      </c>
      <c r="D618" s="290" t="s">
        <v>388</v>
      </c>
      <c r="E618" s="290" t="s">
        <v>388</v>
      </c>
      <c r="F618" s="290">
        <v>11625000</v>
      </c>
      <c r="G618" s="290">
        <v>11969380.359999999</v>
      </c>
      <c r="H618" s="290">
        <v>2</v>
      </c>
    </row>
    <row r="619" spans="2:8" x14ac:dyDescent="0.35">
      <c r="B619" s="290">
        <v>105</v>
      </c>
      <c r="C619" s="290" t="s">
        <v>64</v>
      </c>
      <c r="D619" s="290" t="s">
        <v>388</v>
      </c>
      <c r="E619" s="290" t="s">
        <v>449</v>
      </c>
      <c r="F619" s="290">
        <v>9085000</v>
      </c>
      <c r="G619" s="290">
        <v>9599973.5399999991</v>
      </c>
      <c r="H619" s="290">
        <v>1</v>
      </c>
    </row>
    <row r="620" spans="2:8" x14ac:dyDescent="0.35">
      <c r="B620" s="290">
        <v>105</v>
      </c>
      <c r="C620" s="290" t="s">
        <v>64</v>
      </c>
      <c r="D620" s="290" t="s">
        <v>74</v>
      </c>
      <c r="E620" s="290" t="s">
        <v>444</v>
      </c>
      <c r="F620" s="290">
        <v>9293000</v>
      </c>
      <c r="G620" s="290">
        <v>9599973.5399999991</v>
      </c>
      <c r="H620" s="290">
        <v>1</v>
      </c>
    </row>
    <row r="621" spans="2:8" x14ac:dyDescent="0.35">
      <c r="B621" s="290">
        <v>105</v>
      </c>
      <c r="C621" s="290" t="s">
        <v>64</v>
      </c>
      <c r="D621" s="290" t="s">
        <v>327</v>
      </c>
      <c r="E621" s="290" t="s">
        <v>327</v>
      </c>
      <c r="F621" s="290">
        <v>10787000</v>
      </c>
      <c r="G621" s="290">
        <v>11995694.109999999</v>
      </c>
      <c r="H621" s="290">
        <v>2</v>
      </c>
    </row>
    <row r="622" spans="2:8" x14ac:dyDescent="0.35">
      <c r="B622" s="290">
        <v>105</v>
      </c>
      <c r="C622" s="290" t="s">
        <v>64</v>
      </c>
      <c r="D622" s="290" t="s">
        <v>328</v>
      </c>
      <c r="E622" s="290" t="s">
        <v>523</v>
      </c>
      <c r="F622" s="290">
        <v>11625000</v>
      </c>
      <c r="G622" s="290">
        <v>11995694.109999999</v>
      </c>
      <c r="H622" s="290">
        <v>2</v>
      </c>
    </row>
    <row r="623" spans="2:8" x14ac:dyDescent="0.35">
      <c r="B623" s="290">
        <v>105</v>
      </c>
      <c r="C623" s="290" t="s">
        <v>64</v>
      </c>
      <c r="D623" s="290" t="s">
        <v>419</v>
      </c>
      <c r="E623" s="290" t="s">
        <v>419</v>
      </c>
      <c r="F623" s="290">
        <v>13950000</v>
      </c>
      <c r="G623" s="290">
        <v>14391414.68</v>
      </c>
      <c r="H623" s="290">
        <v>1</v>
      </c>
    </row>
    <row r="624" spans="2:8" x14ac:dyDescent="0.35">
      <c r="B624" s="290">
        <v>105</v>
      </c>
      <c r="C624" s="290" t="s">
        <v>86</v>
      </c>
      <c r="D624" s="290" t="s">
        <v>86</v>
      </c>
      <c r="E624" s="290" t="s">
        <v>376</v>
      </c>
      <c r="F624" s="290">
        <v>9267000</v>
      </c>
      <c r="G624" s="290">
        <v>9599600.6400000006</v>
      </c>
      <c r="H624" s="290">
        <v>1</v>
      </c>
    </row>
    <row r="625" spans="2:8" x14ac:dyDescent="0.35">
      <c r="B625" s="290">
        <v>108</v>
      </c>
      <c r="C625" s="290" t="s">
        <v>84</v>
      </c>
      <c r="D625" s="290" t="s">
        <v>77</v>
      </c>
      <c r="E625" s="290" t="s">
        <v>556</v>
      </c>
      <c r="F625" s="290">
        <v>8045000</v>
      </c>
      <c r="G625" s="290">
        <v>8275000</v>
      </c>
      <c r="H625" s="290">
        <v>1</v>
      </c>
    </row>
    <row r="626" spans="2:8" x14ac:dyDescent="0.35">
      <c r="B626" s="290">
        <v>108</v>
      </c>
      <c r="C626" s="290" t="s">
        <v>84</v>
      </c>
      <c r="D626" s="290" t="s">
        <v>453</v>
      </c>
      <c r="E626" s="290" t="s">
        <v>284</v>
      </c>
      <c r="F626" s="290">
        <v>9227000</v>
      </c>
      <c r="G626" s="290">
        <v>9530000</v>
      </c>
      <c r="H626" s="290">
        <v>1</v>
      </c>
    </row>
    <row r="627" spans="2:8" x14ac:dyDescent="0.35">
      <c r="B627" s="290">
        <v>108</v>
      </c>
      <c r="C627" s="290" t="s">
        <v>11</v>
      </c>
      <c r="D627" s="290" t="s">
        <v>11</v>
      </c>
      <c r="E627" s="290" t="s">
        <v>11</v>
      </c>
      <c r="F627" s="290">
        <v>8245000</v>
      </c>
      <c r="G627" s="290">
        <v>8624000</v>
      </c>
      <c r="H627" s="290">
        <v>1</v>
      </c>
    </row>
    <row r="628" spans="2:8" x14ac:dyDescent="0.35">
      <c r="B628" s="290">
        <v>108</v>
      </c>
      <c r="C628" s="290" t="s">
        <v>11</v>
      </c>
      <c r="D628" s="290" t="s">
        <v>78</v>
      </c>
      <c r="E628" s="290" t="s">
        <v>83</v>
      </c>
      <c r="F628" s="290">
        <v>9300000</v>
      </c>
      <c r="G628" s="290">
        <v>9530000</v>
      </c>
      <c r="H628" s="290">
        <v>1</v>
      </c>
    </row>
    <row r="629" spans="2:8" x14ac:dyDescent="0.35">
      <c r="B629" s="290">
        <v>108</v>
      </c>
      <c r="C629" s="290" t="s">
        <v>12</v>
      </c>
      <c r="D629" s="290" t="s">
        <v>351</v>
      </c>
      <c r="E629" s="290" t="s">
        <v>342</v>
      </c>
      <c r="F629" s="290">
        <v>8371000</v>
      </c>
      <c r="G629" s="290">
        <v>8949906.8000000007</v>
      </c>
      <c r="H629" s="290">
        <v>1</v>
      </c>
    </row>
    <row r="630" spans="2:8" x14ac:dyDescent="0.35">
      <c r="B630" s="290">
        <v>108</v>
      </c>
      <c r="C630" s="290" t="s">
        <v>12</v>
      </c>
      <c r="D630" s="290" t="s">
        <v>386</v>
      </c>
      <c r="E630" s="290" t="s">
        <v>284</v>
      </c>
      <c r="F630" s="290">
        <v>9195000</v>
      </c>
      <c r="G630" s="290">
        <v>9530000</v>
      </c>
      <c r="H630" s="290">
        <v>1</v>
      </c>
    </row>
    <row r="631" spans="2:8" x14ac:dyDescent="0.35">
      <c r="B631" s="290">
        <v>108</v>
      </c>
      <c r="C631" s="290" t="s">
        <v>63</v>
      </c>
      <c r="D631" s="290" t="s">
        <v>336</v>
      </c>
      <c r="E631" s="290" t="s">
        <v>434</v>
      </c>
      <c r="F631" s="290">
        <v>9300000</v>
      </c>
      <c r="G631" s="290">
        <v>9530000</v>
      </c>
      <c r="H631" s="290">
        <v>1</v>
      </c>
    </row>
    <row r="632" spans="2:8" x14ac:dyDescent="0.35">
      <c r="B632" s="290">
        <v>116</v>
      </c>
      <c r="C632" s="290" t="s">
        <v>84</v>
      </c>
      <c r="D632" s="290" t="s">
        <v>539</v>
      </c>
      <c r="E632" s="290" t="s">
        <v>540</v>
      </c>
      <c r="F632" s="290">
        <v>9188000</v>
      </c>
      <c r="G632" s="290">
        <v>9466708.0800000001</v>
      </c>
      <c r="H632" s="290">
        <v>1</v>
      </c>
    </row>
    <row r="633" spans="2:8" x14ac:dyDescent="0.35">
      <c r="B633" s="290">
        <v>116</v>
      </c>
      <c r="C633" s="290" t="s">
        <v>11</v>
      </c>
      <c r="D633" s="290" t="s">
        <v>347</v>
      </c>
      <c r="E633" s="290" t="s">
        <v>383</v>
      </c>
      <c r="F633" s="290">
        <v>9267000</v>
      </c>
      <c r="G633" s="290">
        <v>9454572.4499999993</v>
      </c>
      <c r="H633" s="290">
        <v>1</v>
      </c>
    </row>
    <row r="634" spans="2:8" x14ac:dyDescent="0.35">
      <c r="B634" s="290">
        <v>116</v>
      </c>
      <c r="C634" s="290" t="s">
        <v>11</v>
      </c>
      <c r="D634" s="290" t="s">
        <v>340</v>
      </c>
      <c r="E634" s="290" t="s">
        <v>580</v>
      </c>
      <c r="F634" s="290">
        <v>8791000</v>
      </c>
      <c r="G634" s="290">
        <v>13466708</v>
      </c>
      <c r="H634" s="290">
        <v>1</v>
      </c>
    </row>
    <row r="635" spans="2:8" x14ac:dyDescent="0.35">
      <c r="B635" s="290">
        <v>116</v>
      </c>
      <c r="C635" s="290" t="s">
        <v>11</v>
      </c>
      <c r="D635" s="290" t="s">
        <v>78</v>
      </c>
      <c r="E635" s="290" t="s">
        <v>79</v>
      </c>
      <c r="F635" s="290">
        <v>9300000</v>
      </c>
      <c r="G635" s="290">
        <v>9466708.0800000001</v>
      </c>
      <c r="H635" s="290">
        <v>2</v>
      </c>
    </row>
    <row r="636" spans="2:8" x14ac:dyDescent="0.35">
      <c r="B636" s="290">
        <v>116</v>
      </c>
      <c r="C636" s="290" t="s">
        <v>11</v>
      </c>
      <c r="D636" s="290" t="s">
        <v>78</v>
      </c>
      <c r="E636" s="290" t="s">
        <v>371</v>
      </c>
      <c r="F636" s="290">
        <v>4650000</v>
      </c>
      <c r="G636" s="290">
        <v>9466708.0800000001</v>
      </c>
      <c r="H636" s="290">
        <v>2</v>
      </c>
    </row>
    <row r="637" spans="2:8" x14ac:dyDescent="0.35">
      <c r="B637" s="290">
        <v>116</v>
      </c>
      <c r="C637" s="290" t="s">
        <v>11</v>
      </c>
      <c r="D637" s="290" t="s">
        <v>71</v>
      </c>
      <c r="E637" s="290" t="s">
        <v>71</v>
      </c>
      <c r="F637" s="290">
        <v>9293000</v>
      </c>
      <c r="G637" s="290">
        <v>9466708.0800000001</v>
      </c>
      <c r="H637" s="290">
        <v>1</v>
      </c>
    </row>
    <row r="638" spans="2:8" x14ac:dyDescent="0.35">
      <c r="B638" s="290">
        <v>116</v>
      </c>
      <c r="C638" s="290" t="s">
        <v>12</v>
      </c>
      <c r="D638" s="290" t="s">
        <v>238</v>
      </c>
      <c r="E638" s="290" t="s">
        <v>637</v>
      </c>
      <c r="F638" s="290">
        <v>9300000</v>
      </c>
      <c r="G638" s="290">
        <v>9466708.0800000001</v>
      </c>
      <c r="H638" s="290">
        <v>1</v>
      </c>
    </row>
    <row r="639" spans="2:8" x14ac:dyDescent="0.35">
      <c r="B639" s="290">
        <v>116</v>
      </c>
      <c r="C639" s="290" t="s">
        <v>12</v>
      </c>
      <c r="D639" s="290" t="s">
        <v>72</v>
      </c>
      <c r="E639" s="290" t="s">
        <v>563</v>
      </c>
      <c r="F639" s="290">
        <v>9127000</v>
      </c>
      <c r="G639" s="290">
        <v>9352700.4100000001</v>
      </c>
      <c r="H639" s="290">
        <v>1</v>
      </c>
    </row>
    <row r="640" spans="2:8" x14ac:dyDescent="0.35">
      <c r="B640" s="290">
        <v>116</v>
      </c>
      <c r="C640" s="290" t="s">
        <v>63</v>
      </c>
      <c r="D640" s="290" t="s">
        <v>276</v>
      </c>
      <c r="E640" s="290" t="s">
        <v>276</v>
      </c>
      <c r="F640" s="290">
        <v>8539000</v>
      </c>
      <c r="G640" s="290">
        <v>9466708.0800000001</v>
      </c>
      <c r="H640" s="290">
        <v>1</v>
      </c>
    </row>
    <row r="641" spans="2:8" x14ac:dyDescent="0.35">
      <c r="B641" s="290">
        <v>116</v>
      </c>
      <c r="C641" s="290" t="s">
        <v>63</v>
      </c>
      <c r="D641" s="290" t="s">
        <v>357</v>
      </c>
      <c r="E641" s="290" t="s">
        <v>468</v>
      </c>
      <c r="F641" s="290">
        <v>9237000</v>
      </c>
      <c r="G641" s="290">
        <v>9466708.0800000001</v>
      </c>
      <c r="H641" s="290">
        <v>2</v>
      </c>
    </row>
    <row r="642" spans="2:8" x14ac:dyDescent="0.35">
      <c r="B642" s="290">
        <v>116</v>
      </c>
      <c r="C642" s="290" t="s">
        <v>63</v>
      </c>
      <c r="D642" s="290" t="s">
        <v>303</v>
      </c>
      <c r="E642" s="290" t="s">
        <v>435</v>
      </c>
      <c r="F642" s="290">
        <v>8791000</v>
      </c>
      <c r="G642" s="290">
        <v>9466708.0800000001</v>
      </c>
      <c r="H642" s="290">
        <v>1</v>
      </c>
    </row>
    <row r="643" spans="2:8" x14ac:dyDescent="0.35">
      <c r="B643" s="290">
        <v>116</v>
      </c>
      <c r="C643" s="290" t="s">
        <v>64</v>
      </c>
      <c r="D643" s="290" t="s">
        <v>64</v>
      </c>
      <c r="E643" s="290" t="s">
        <v>64</v>
      </c>
      <c r="F643" s="290">
        <v>9208000</v>
      </c>
      <c r="G643" s="290">
        <v>11604351.84</v>
      </c>
      <c r="H643" s="290">
        <v>1</v>
      </c>
    </row>
    <row r="644" spans="2:8" x14ac:dyDescent="0.35">
      <c r="B644" s="290">
        <v>116</v>
      </c>
      <c r="C644" s="290" t="s">
        <v>64</v>
      </c>
      <c r="D644" s="290" t="s">
        <v>64</v>
      </c>
      <c r="E644" s="290" t="s">
        <v>464</v>
      </c>
      <c r="F644" s="290">
        <v>13950000</v>
      </c>
      <c r="G644" s="290">
        <v>14200062.119999999</v>
      </c>
      <c r="H644" s="290">
        <v>1</v>
      </c>
    </row>
    <row r="645" spans="2:8" x14ac:dyDescent="0.35">
      <c r="B645" s="290">
        <v>116</v>
      </c>
      <c r="C645" s="290" t="s">
        <v>64</v>
      </c>
      <c r="D645" s="290" t="s">
        <v>64</v>
      </c>
      <c r="E645" s="290" t="s">
        <v>430</v>
      </c>
      <c r="F645" s="290">
        <v>9043000</v>
      </c>
      <c r="G645" s="290">
        <v>9466708.0800000001</v>
      </c>
      <c r="H645" s="290">
        <v>1</v>
      </c>
    </row>
    <row r="646" spans="2:8" x14ac:dyDescent="0.35">
      <c r="B646" s="290">
        <v>116</v>
      </c>
      <c r="C646" s="290" t="s">
        <v>64</v>
      </c>
      <c r="D646" s="290" t="s">
        <v>64</v>
      </c>
      <c r="E646" s="290" t="s">
        <v>337</v>
      </c>
      <c r="F646" s="290">
        <v>10624333.3333333</v>
      </c>
      <c r="G646" s="290">
        <v>11044492.76</v>
      </c>
      <c r="H646" s="290">
        <v>3</v>
      </c>
    </row>
    <row r="647" spans="2:8" x14ac:dyDescent="0.35">
      <c r="B647" s="290">
        <v>116</v>
      </c>
      <c r="C647" s="290" t="s">
        <v>64</v>
      </c>
      <c r="D647" s="290" t="s">
        <v>64</v>
      </c>
      <c r="E647" s="290" t="s">
        <v>554</v>
      </c>
      <c r="F647" s="290">
        <v>9300000</v>
      </c>
      <c r="G647" s="290">
        <v>9466708.0800000001</v>
      </c>
      <c r="H647" s="290">
        <v>1</v>
      </c>
    </row>
    <row r="648" spans="2:8" x14ac:dyDescent="0.35">
      <c r="B648" s="290">
        <v>116</v>
      </c>
      <c r="C648" s="290" t="s">
        <v>64</v>
      </c>
      <c r="D648" s="290" t="s">
        <v>64</v>
      </c>
      <c r="E648" s="290" t="s">
        <v>565</v>
      </c>
      <c r="F648" s="290">
        <v>13950000</v>
      </c>
      <c r="G648" s="290">
        <v>14200062.119999999</v>
      </c>
      <c r="H648" s="290">
        <v>1</v>
      </c>
    </row>
    <row r="649" spans="2:8" x14ac:dyDescent="0.35">
      <c r="B649" s="290">
        <v>116</v>
      </c>
      <c r="C649" s="290" t="s">
        <v>64</v>
      </c>
      <c r="D649" s="290" t="s">
        <v>345</v>
      </c>
      <c r="E649" s="290" t="s">
        <v>471</v>
      </c>
      <c r="F649" s="290">
        <v>9300000</v>
      </c>
      <c r="G649" s="290">
        <v>9466708.0800000001</v>
      </c>
      <c r="H649" s="290">
        <v>1</v>
      </c>
    </row>
    <row r="650" spans="2:8" x14ac:dyDescent="0.35">
      <c r="B650" s="290">
        <v>116</v>
      </c>
      <c r="C650" s="290" t="s">
        <v>64</v>
      </c>
      <c r="D650" s="290" t="s">
        <v>80</v>
      </c>
      <c r="E650" s="290" t="s">
        <v>285</v>
      </c>
      <c r="F650" s="290">
        <v>9300000</v>
      </c>
      <c r="G650" s="290">
        <v>9466708.0800000001</v>
      </c>
      <c r="H650" s="290">
        <v>1</v>
      </c>
    </row>
    <row r="651" spans="2:8" x14ac:dyDescent="0.35">
      <c r="B651" s="290">
        <v>116</v>
      </c>
      <c r="C651" s="290" t="s">
        <v>64</v>
      </c>
      <c r="D651" s="290" t="s">
        <v>327</v>
      </c>
      <c r="E651" s="290" t="s">
        <v>327</v>
      </c>
      <c r="F651" s="290">
        <v>4646500</v>
      </c>
      <c r="G651" s="290">
        <v>9466708.0800000001</v>
      </c>
      <c r="H651" s="290">
        <v>2</v>
      </c>
    </row>
    <row r="652" spans="2:8" x14ac:dyDescent="0.35">
      <c r="B652" s="290">
        <v>116</v>
      </c>
      <c r="C652" s="290" t="s">
        <v>64</v>
      </c>
      <c r="D652" s="290" t="s">
        <v>429</v>
      </c>
      <c r="E652" s="290" t="s">
        <v>638</v>
      </c>
      <c r="F652" s="290">
        <v>11625000</v>
      </c>
      <c r="G652" s="290">
        <v>11833385.1</v>
      </c>
      <c r="H652" s="290">
        <v>2</v>
      </c>
    </row>
    <row r="653" spans="2:8" x14ac:dyDescent="0.35">
      <c r="B653" s="290">
        <v>120</v>
      </c>
      <c r="C653" s="290" t="s">
        <v>11</v>
      </c>
      <c r="D653" s="290" t="s">
        <v>78</v>
      </c>
      <c r="E653" s="290" t="s">
        <v>369</v>
      </c>
      <c r="F653" s="290">
        <v>9300000</v>
      </c>
      <c r="G653" s="290">
        <v>10932421</v>
      </c>
      <c r="H653" s="290">
        <v>1</v>
      </c>
    </row>
    <row r="654" spans="2:8" x14ac:dyDescent="0.35">
      <c r="B654" s="290">
        <v>120</v>
      </c>
      <c r="C654" s="290" t="s">
        <v>11</v>
      </c>
      <c r="D654" s="290" t="s">
        <v>71</v>
      </c>
      <c r="E654" s="290" t="s">
        <v>402</v>
      </c>
      <c r="F654" s="290">
        <v>9300000</v>
      </c>
      <c r="G654" s="290">
        <v>9910665</v>
      </c>
      <c r="H654" s="290">
        <v>1</v>
      </c>
    </row>
    <row r="655" spans="2:8" x14ac:dyDescent="0.35">
      <c r="B655" s="290">
        <v>120</v>
      </c>
      <c r="C655" s="290" t="s">
        <v>13</v>
      </c>
      <c r="D655" s="290" t="s">
        <v>284</v>
      </c>
      <c r="E655" s="290" t="s">
        <v>284</v>
      </c>
      <c r="F655" s="290">
        <v>9247000</v>
      </c>
      <c r="G655" s="290">
        <v>9659865</v>
      </c>
      <c r="H655" s="290">
        <v>3</v>
      </c>
    </row>
    <row r="656" spans="2:8" x14ac:dyDescent="0.35">
      <c r="B656" s="290">
        <v>120</v>
      </c>
      <c r="C656" s="290" t="s">
        <v>86</v>
      </c>
      <c r="D656" s="290" t="s">
        <v>88</v>
      </c>
      <c r="E656" s="290" t="s">
        <v>66</v>
      </c>
      <c r="F656" s="290">
        <v>9300000</v>
      </c>
      <c r="G656" s="290">
        <v>9808362.5</v>
      </c>
      <c r="H656" s="290">
        <v>1</v>
      </c>
    </row>
    <row r="657" spans="2:9" x14ac:dyDescent="0.35">
      <c r="B657" s="290">
        <v>4</v>
      </c>
      <c r="C657" s="290" t="s">
        <v>86</v>
      </c>
      <c r="D657" s="290" t="s">
        <v>353</v>
      </c>
      <c r="E657" s="290" t="s">
        <v>390</v>
      </c>
      <c r="F657" s="290">
        <v>19997578.859999999</v>
      </c>
      <c r="G657" s="290">
        <v>19997578.859999999</v>
      </c>
      <c r="I657" s="290">
        <v>1</v>
      </c>
    </row>
    <row r="658" spans="2:9" x14ac:dyDescent="0.35">
      <c r="B658" s="290">
        <v>14</v>
      </c>
      <c r="C658" s="290" t="s">
        <v>84</v>
      </c>
      <c r="D658" s="290" t="s">
        <v>300</v>
      </c>
      <c r="E658" s="290" t="s">
        <v>301</v>
      </c>
      <c r="F658" s="290">
        <v>22594662.640000001</v>
      </c>
      <c r="G658" s="290">
        <v>22594662.640000001</v>
      </c>
      <c r="I658" s="290">
        <v>1</v>
      </c>
    </row>
    <row r="659" spans="2:9" x14ac:dyDescent="0.35">
      <c r="B659" s="290">
        <v>27</v>
      </c>
      <c r="C659" s="290" t="s">
        <v>84</v>
      </c>
      <c r="D659" s="290" t="s">
        <v>84</v>
      </c>
      <c r="E659" s="290" t="s">
        <v>406</v>
      </c>
      <c r="F659" s="290">
        <v>16973537.210000001</v>
      </c>
      <c r="G659" s="290">
        <v>16973537.210000001</v>
      </c>
      <c r="I659" s="290">
        <v>1</v>
      </c>
    </row>
    <row r="660" spans="2:9" x14ac:dyDescent="0.35">
      <c r="B660" s="290">
        <v>27</v>
      </c>
      <c r="C660" s="290" t="s">
        <v>84</v>
      </c>
      <c r="D660" s="290" t="s">
        <v>300</v>
      </c>
      <c r="E660" s="290" t="s">
        <v>532</v>
      </c>
      <c r="F660" s="290">
        <v>17239580.210000001</v>
      </c>
      <c r="G660" s="290">
        <v>17239580.210000001</v>
      </c>
      <c r="I660" s="290">
        <v>1</v>
      </c>
    </row>
    <row r="661" spans="2:9" x14ac:dyDescent="0.35">
      <c r="B661" s="290">
        <v>27</v>
      </c>
      <c r="C661" s="290" t="s">
        <v>12</v>
      </c>
      <c r="D661" s="290" t="s">
        <v>238</v>
      </c>
      <c r="E661" s="290" t="s">
        <v>349</v>
      </c>
      <c r="F661" s="290">
        <v>17244348.219999999</v>
      </c>
      <c r="G661" s="290">
        <v>17244348.219999999</v>
      </c>
      <c r="I661" s="290">
        <v>1</v>
      </c>
    </row>
    <row r="662" spans="2:9" x14ac:dyDescent="0.35">
      <c r="B662" s="290">
        <v>27</v>
      </c>
      <c r="C662" s="290" t="s">
        <v>63</v>
      </c>
      <c r="D662" s="290" t="s">
        <v>336</v>
      </c>
      <c r="E662" s="290" t="s">
        <v>336</v>
      </c>
      <c r="F662" s="290">
        <v>19680443.120000001</v>
      </c>
      <c r="G662" s="290">
        <v>19680443.120000001</v>
      </c>
      <c r="I662" s="290">
        <v>1</v>
      </c>
    </row>
    <row r="663" spans="2:9" x14ac:dyDescent="0.35">
      <c r="B663" s="290">
        <v>27</v>
      </c>
      <c r="C663" s="290" t="s">
        <v>86</v>
      </c>
      <c r="D663" s="290" t="s">
        <v>86</v>
      </c>
      <c r="E663" s="290" t="s">
        <v>86</v>
      </c>
      <c r="F663" s="290">
        <v>17234882.219999999</v>
      </c>
      <c r="G663" s="290">
        <v>17234882.219999999</v>
      </c>
      <c r="I663" s="290">
        <v>1</v>
      </c>
    </row>
    <row r="664" spans="2:9" x14ac:dyDescent="0.35">
      <c r="B664" s="290">
        <v>32</v>
      </c>
      <c r="C664" s="290" t="s">
        <v>64</v>
      </c>
      <c r="D664" s="290" t="s">
        <v>64</v>
      </c>
      <c r="E664" s="290" t="s">
        <v>464</v>
      </c>
      <c r="F664" s="290">
        <v>22183987.120000001</v>
      </c>
      <c r="G664" s="290">
        <v>22325560.59</v>
      </c>
      <c r="I664" s="290">
        <v>2</v>
      </c>
    </row>
    <row r="665" spans="2:9" x14ac:dyDescent="0.35">
      <c r="B665" s="290">
        <v>32</v>
      </c>
      <c r="C665" s="290" t="s">
        <v>64</v>
      </c>
      <c r="D665" s="290" t="s">
        <v>80</v>
      </c>
      <c r="E665" s="290" t="s">
        <v>522</v>
      </c>
      <c r="F665" s="290">
        <v>20215047.055</v>
      </c>
      <c r="G665" s="290">
        <v>20215047.055</v>
      </c>
      <c r="I665" s="290">
        <v>4</v>
      </c>
    </row>
    <row r="666" spans="2:9" x14ac:dyDescent="0.35">
      <c r="B666" s="290">
        <v>32</v>
      </c>
      <c r="C666" s="290" t="s">
        <v>64</v>
      </c>
      <c r="D666" s="290" t="s">
        <v>74</v>
      </c>
      <c r="E666" s="290" t="s">
        <v>470</v>
      </c>
      <c r="F666" s="290">
        <v>19905612.9375</v>
      </c>
      <c r="G666" s="290">
        <v>19905612.9375</v>
      </c>
      <c r="I666" s="290">
        <v>4</v>
      </c>
    </row>
    <row r="667" spans="2:9" x14ac:dyDescent="0.35">
      <c r="B667" s="290">
        <v>32</v>
      </c>
      <c r="C667" s="290" t="s">
        <v>64</v>
      </c>
      <c r="D667" s="290" t="s">
        <v>328</v>
      </c>
      <c r="E667" s="290" t="s">
        <v>389</v>
      </c>
      <c r="F667" s="290">
        <v>20235833.196923099</v>
      </c>
      <c r="G667" s="290">
        <v>20235833.196923099</v>
      </c>
      <c r="I667" s="290">
        <v>65</v>
      </c>
    </row>
    <row r="668" spans="2:9" x14ac:dyDescent="0.35">
      <c r="B668" s="290">
        <v>32</v>
      </c>
      <c r="C668" s="290" t="s">
        <v>86</v>
      </c>
      <c r="D668" s="290" t="s">
        <v>271</v>
      </c>
      <c r="E668" s="290" t="s">
        <v>567</v>
      </c>
      <c r="F668" s="290">
        <v>17845523.800000001</v>
      </c>
      <c r="G668" s="290">
        <v>17845523.800000001</v>
      </c>
      <c r="I668" s="290">
        <v>1</v>
      </c>
    </row>
    <row r="669" spans="2:9" x14ac:dyDescent="0.35">
      <c r="B669" s="290">
        <v>88</v>
      </c>
      <c r="C669" s="290" t="s">
        <v>84</v>
      </c>
      <c r="D669" s="290" t="s">
        <v>90</v>
      </c>
      <c r="E669" s="290" t="s">
        <v>69</v>
      </c>
      <c r="F669" s="290">
        <v>17294868.256666701</v>
      </c>
      <c r="G669" s="290">
        <v>17414870.52</v>
      </c>
      <c r="I669" s="290">
        <v>3</v>
      </c>
    </row>
    <row r="670" spans="2:9" x14ac:dyDescent="0.35">
      <c r="B670" s="290">
        <v>88</v>
      </c>
      <c r="C670" s="290" t="s">
        <v>11</v>
      </c>
      <c r="D670" s="290" t="s">
        <v>78</v>
      </c>
      <c r="E670" s="290" t="s">
        <v>369</v>
      </c>
      <c r="F670" s="290">
        <v>20697697.91</v>
      </c>
      <c r="G670" s="290">
        <v>20873282.73</v>
      </c>
      <c r="I670" s="290">
        <v>1</v>
      </c>
    </row>
    <row r="671" spans="2:9" x14ac:dyDescent="0.35">
      <c r="B671" s="290">
        <v>88</v>
      </c>
      <c r="C671" s="290" t="s">
        <v>64</v>
      </c>
      <c r="D671" s="290" t="s">
        <v>62</v>
      </c>
      <c r="E671" s="290" t="s">
        <v>338</v>
      </c>
      <c r="F671" s="290">
        <v>14781775.15</v>
      </c>
      <c r="G671" s="290">
        <v>15010550.310000001</v>
      </c>
      <c r="I671" s="290">
        <v>1</v>
      </c>
    </row>
    <row r="672" spans="2:9" x14ac:dyDescent="0.35">
      <c r="B672" s="290">
        <v>88</v>
      </c>
      <c r="C672" s="290" t="s">
        <v>64</v>
      </c>
      <c r="D672" s="290" t="s">
        <v>65</v>
      </c>
      <c r="E672" s="290" t="s">
        <v>417</v>
      </c>
      <c r="F672" s="290">
        <v>18911091.34</v>
      </c>
      <c r="G672" s="290">
        <v>19072059.059999999</v>
      </c>
      <c r="I672" s="290">
        <v>1</v>
      </c>
    </row>
    <row r="673" spans="2:9" x14ac:dyDescent="0.35">
      <c r="B673" s="290">
        <v>88</v>
      </c>
      <c r="C673" s="290" t="s">
        <v>64</v>
      </c>
      <c r="D673" s="290" t="s">
        <v>80</v>
      </c>
      <c r="E673" s="290" t="s">
        <v>285</v>
      </c>
      <c r="F673" s="290">
        <v>20083469.559999999</v>
      </c>
      <c r="G673" s="290">
        <v>20250813.66</v>
      </c>
      <c r="I673" s="290">
        <v>1</v>
      </c>
    </row>
    <row r="674" spans="2:9" x14ac:dyDescent="0.35">
      <c r="B674" s="290">
        <v>88</v>
      </c>
      <c r="C674" s="290" t="s">
        <v>64</v>
      </c>
      <c r="D674" s="290" t="s">
        <v>74</v>
      </c>
      <c r="E674" s="290" t="s">
        <v>361</v>
      </c>
      <c r="F674" s="290">
        <v>14873285.220000001</v>
      </c>
      <c r="G674" s="290">
        <v>15010550.310000001</v>
      </c>
      <c r="I674" s="290">
        <v>1</v>
      </c>
    </row>
    <row r="675" spans="2:9" x14ac:dyDescent="0.35">
      <c r="B675" s="290">
        <v>88</v>
      </c>
      <c r="C675" s="290" t="s">
        <v>64</v>
      </c>
      <c r="D675" s="290" t="s">
        <v>74</v>
      </c>
      <c r="E675" s="290" t="s">
        <v>81</v>
      </c>
      <c r="F675" s="290">
        <v>18344954.52</v>
      </c>
      <c r="G675" s="290">
        <v>18397393.91</v>
      </c>
      <c r="I675" s="290">
        <v>1</v>
      </c>
    </row>
    <row r="676" spans="2:9" x14ac:dyDescent="0.35">
      <c r="B676" s="290">
        <v>93</v>
      </c>
      <c r="C676" s="290" t="s">
        <v>84</v>
      </c>
      <c r="D676" s="290" t="s">
        <v>511</v>
      </c>
      <c r="E676" s="290" t="s">
        <v>512</v>
      </c>
      <c r="F676" s="290">
        <v>28950630.75</v>
      </c>
      <c r="G676" s="290">
        <v>28950630.75</v>
      </c>
      <c r="I676" s="290">
        <v>1</v>
      </c>
    </row>
    <row r="677" spans="2:9" x14ac:dyDescent="0.35">
      <c r="B677" s="290">
        <v>93</v>
      </c>
      <c r="C677" s="290" t="s">
        <v>84</v>
      </c>
      <c r="D677" s="290" t="s">
        <v>90</v>
      </c>
      <c r="E677" s="290" t="s">
        <v>69</v>
      </c>
      <c r="F677" s="290">
        <v>18239860.98</v>
      </c>
      <c r="G677" s="290">
        <v>18369999.535</v>
      </c>
      <c r="I677" s="290">
        <v>2</v>
      </c>
    </row>
    <row r="678" spans="2:9" x14ac:dyDescent="0.35">
      <c r="B678" s="290">
        <v>93</v>
      </c>
      <c r="C678" s="290" t="s">
        <v>84</v>
      </c>
      <c r="D678" s="290" t="s">
        <v>90</v>
      </c>
      <c r="E678" s="290" t="s">
        <v>362</v>
      </c>
      <c r="F678" s="290">
        <v>13993786.09</v>
      </c>
      <c r="G678" s="290">
        <v>13993786.09</v>
      </c>
      <c r="I678" s="290">
        <v>1</v>
      </c>
    </row>
    <row r="679" spans="2:9" x14ac:dyDescent="0.35">
      <c r="B679" s="290">
        <v>93</v>
      </c>
      <c r="C679" s="290" t="s">
        <v>13</v>
      </c>
      <c r="D679" s="290" t="s">
        <v>87</v>
      </c>
      <c r="E679" s="290" t="s">
        <v>281</v>
      </c>
      <c r="F679" s="290">
        <v>22918358.690000001</v>
      </c>
      <c r="G679" s="290">
        <v>22918358.690000001</v>
      </c>
      <c r="I679" s="290">
        <v>1</v>
      </c>
    </row>
    <row r="680" spans="2:9" x14ac:dyDescent="0.35">
      <c r="B680" s="290">
        <v>93</v>
      </c>
      <c r="C680" s="290" t="s">
        <v>63</v>
      </c>
      <c r="D680" s="290" t="s">
        <v>276</v>
      </c>
      <c r="E680" s="290" t="s">
        <v>276</v>
      </c>
      <c r="F680" s="290">
        <v>27499615.384615399</v>
      </c>
      <c r="G680" s="290">
        <v>27499615.384615399</v>
      </c>
      <c r="I680" s="290">
        <v>13</v>
      </c>
    </row>
    <row r="681" spans="2:9" x14ac:dyDescent="0.35">
      <c r="B681" s="290">
        <v>93</v>
      </c>
      <c r="C681" s="290" t="s">
        <v>63</v>
      </c>
      <c r="D681" s="290" t="s">
        <v>336</v>
      </c>
      <c r="E681" s="290" t="s">
        <v>434</v>
      </c>
      <c r="F681" s="290">
        <v>30600000</v>
      </c>
      <c r="G681" s="290">
        <v>30600000</v>
      </c>
      <c r="I681" s="290">
        <v>4</v>
      </c>
    </row>
    <row r="682" spans="2:9" x14ac:dyDescent="0.35">
      <c r="B682" s="290">
        <v>93</v>
      </c>
      <c r="C682" s="290" t="s">
        <v>86</v>
      </c>
      <c r="D682" s="290" t="s">
        <v>86</v>
      </c>
      <c r="E682" s="290" t="s">
        <v>86</v>
      </c>
      <c r="F682" s="290">
        <v>24295619.030000001</v>
      </c>
      <c r="G682" s="290">
        <v>24295619.030000001</v>
      </c>
      <c r="I682" s="290">
        <v>1</v>
      </c>
    </row>
    <row r="683" spans="2:9" x14ac:dyDescent="0.35">
      <c r="B683" s="290">
        <v>93</v>
      </c>
      <c r="C683" s="290" t="s">
        <v>86</v>
      </c>
      <c r="D683" s="290" t="s">
        <v>88</v>
      </c>
      <c r="E683" s="290" t="s">
        <v>67</v>
      </c>
      <c r="F683" s="290">
        <v>17891190.870000001</v>
      </c>
      <c r="G683" s="290">
        <v>17891190.870000001</v>
      </c>
      <c r="I683" s="290">
        <v>1</v>
      </c>
    </row>
    <row r="684" spans="2:9" x14ac:dyDescent="0.35">
      <c r="B684" s="290">
        <v>93</v>
      </c>
      <c r="C684" s="290" t="s">
        <v>86</v>
      </c>
      <c r="D684" s="290" t="s">
        <v>271</v>
      </c>
      <c r="E684" s="290" t="s">
        <v>420</v>
      </c>
      <c r="F684" s="290">
        <v>16158468.029999999</v>
      </c>
      <c r="G684" s="290">
        <v>16304725.73</v>
      </c>
      <c r="I684" s="290">
        <v>1</v>
      </c>
    </row>
    <row r="685" spans="2:9" x14ac:dyDescent="0.35">
      <c r="B685" s="290">
        <v>93</v>
      </c>
      <c r="C685" s="290" t="s">
        <v>86</v>
      </c>
      <c r="D685" s="290" t="s">
        <v>275</v>
      </c>
      <c r="E685" s="290" t="s">
        <v>437</v>
      </c>
      <c r="F685" s="290">
        <v>30536188.359999999</v>
      </c>
      <c r="G685" s="290">
        <v>30536188.359999999</v>
      </c>
      <c r="I685" s="290">
        <v>8</v>
      </c>
    </row>
    <row r="686" spans="2:9" x14ac:dyDescent="0.35">
      <c r="B686" s="290">
        <v>101</v>
      </c>
      <c r="C686" s="290" t="s">
        <v>84</v>
      </c>
      <c r="D686" s="290" t="s">
        <v>438</v>
      </c>
      <c r="E686" s="290" t="s">
        <v>438</v>
      </c>
      <c r="F686" s="290">
        <v>30989417.120000001</v>
      </c>
      <c r="G686" s="290">
        <v>30989417.120000001</v>
      </c>
      <c r="I686" s="290">
        <v>1</v>
      </c>
    </row>
    <row r="687" spans="2:9" x14ac:dyDescent="0.35">
      <c r="B687" s="290">
        <v>101</v>
      </c>
      <c r="C687" s="290" t="s">
        <v>11</v>
      </c>
      <c r="D687" s="290" t="s">
        <v>340</v>
      </c>
      <c r="E687" s="290" t="s">
        <v>340</v>
      </c>
      <c r="F687" s="290">
        <v>29095378.390000001</v>
      </c>
      <c r="G687" s="290">
        <v>29430756.789999999</v>
      </c>
      <c r="I687" s="290">
        <v>1</v>
      </c>
    </row>
    <row r="688" spans="2:9" x14ac:dyDescent="0.35">
      <c r="B688" s="290">
        <v>105</v>
      </c>
      <c r="C688" s="290" t="s">
        <v>86</v>
      </c>
      <c r="D688" s="290" t="s">
        <v>88</v>
      </c>
      <c r="E688" s="290" t="s">
        <v>66</v>
      </c>
      <c r="F688" s="290">
        <v>20142697.346666701</v>
      </c>
      <c r="G688" s="290">
        <v>20150911.666666701</v>
      </c>
      <c r="I688" s="290">
        <v>3</v>
      </c>
    </row>
    <row r="689" spans="2:9" x14ac:dyDescent="0.35">
      <c r="B689" s="290">
        <v>117</v>
      </c>
      <c r="C689" s="290" t="s">
        <v>11</v>
      </c>
      <c r="D689" s="290" t="s">
        <v>278</v>
      </c>
      <c r="E689" s="290" t="s">
        <v>278</v>
      </c>
      <c r="F689" s="290">
        <v>14880502.720000001</v>
      </c>
      <c r="G689" s="290">
        <v>14992146.74</v>
      </c>
      <c r="I689" s="290">
        <v>1</v>
      </c>
    </row>
    <row r="690" spans="2:9" x14ac:dyDescent="0.35">
      <c r="B690" s="290">
        <v>4</v>
      </c>
      <c r="C690" s="290" t="s">
        <v>11</v>
      </c>
      <c r="D690" s="290" t="s">
        <v>340</v>
      </c>
      <c r="E690" s="290" t="s">
        <v>340</v>
      </c>
      <c r="F690" s="290">
        <v>31463114.170000002</v>
      </c>
      <c r="G690" s="290">
        <v>31493178.536666699</v>
      </c>
      <c r="I690" s="290">
        <v>3</v>
      </c>
    </row>
    <row r="691" spans="2:9" x14ac:dyDescent="0.35">
      <c r="B691" s="290">
        <v>22</v>
      </c>
      <c r="C691" s="290" t="s">
        <v>11</v>
      </c>
      <c r="D691" s="290" t="s">
        <v>82</v>
      </c>
      <c r="E691" s="290" t="s">
        <v>545</v>
      </c>
      <c r="F691" s="290">
        <v>22886142.204615399</v>
      </c>
      <c r="G691" s="290">
        <v>22969650.817307699</v>
      </c>
      <c r="I691" s="290">
        <v>26</v>
      </c>
    </row>
    <row r="692" spans="2:9" x14ac:dyDescent="0.35">
      <c r="B692" s="290">
        <v>22</v>
      </c>
      <c r="C692" s="290" t="s">
        <v>86</v>
      </c>
      <c r="D692" s="290" t="s">
        <v>88</v>
      </c>
      <c r="E692" s="290" t="s">
        <v>91</v>
      </c>
      <c r="F692" s="290">
        <v>19958282.960000001</v>
      </c>
      <c r="G692" s="290">
        <v>20146576.100000001</v>
      </c>
      <c r="I692" s="290">
        <v>1</v>
      </c>
    </row>
    <row r="693" spans="2:9" x14ac:dyDescent="0.35">
      <c r="B693" s="290">
        <v>32</v>
      </c>
      <c r="C693" s="290" t="s">
        <v>64</v>
      </c>
      <c r="D693" s="290" t="s">
        <v>64</v>
      </c>
      <c r="E693" s="290" t="s">
        <v>337</v>
      </c>
      <c r="F693" s="290">
        <v>28810560.925999999</v>
      </c>
      <c r="G693" s="290">
        <v>28877619.8665714</v>
      </c>
      <c r="I693" s="290">
        <v>35</v>
      </c>
    </row>
    <row r="694" spans="2:9" x14ac:dyDescent="0.35">
      <c r="B694" s="290">
        <v>87</v>
      </c>
      <c r="C694" s="290" t="s">
        <v>12</v>
      </c>
      <c r="D694" s="290" t="s">
        <v>72</v>
      </c>
      <c r="E694" s="290" t="s">
        <v>501</v>
      </c>
      <c r="F694" s="290">
        <v>19727149.218571398</v>
      </c>
      <c r="G694" s="290">
        <v>19727149.218571398</v>
      </c>
      <c r="I694" s="290">
        <v>7</v>
      </c>
    </row>
    <row r="695" spans="2:9" x14ac:dyDescent="0.35">
      <c r="B695" s="290">
        <v>87</v>
      </c>
      <c r="C695" s="290" t="s">
        <v>64</v>
      </c>
      <c r="D695" s="290" t="s">
        <v>64</v>
      </c>
      <c r="E695" s="290" t="s">
        <v>430</v>
      </c>
      <c r="F695" s="290">
        <v>17925837.710000001</v>
      </c>
      <c r="G695" s="290">
        <v>17925837.710000001</v>
      </c>
      <c r="I695" s="290">
        <v>1</v>
      </c>
    </row>
    <row r="696" spans="2:9" x14ac:dyDescent="0.35">
      <c r="B696" s="290">
        <v>87</v>
      </c>
      <c r="C696" s="290" t="s">
        <v>64</v>
      </c>
      <c r="D696" s="290" t="s">
        <v>345</v>
      </c>
      <c r="E696" s="290" t="s">
        <v>471</v>
      </c>
      <c r="F696" s="290">
        <v>24117526.342142899</v>
      </c>
      <c r="G696" s="290">
        <v>24205073.155000001</v>
      </c>
      <c r="I696" s="290">
        <v>28</v>
      </c>
    </row>
    <row r="697" spans="2:9" x14ac:dyDescent="0.35">
      <c r="B697" s="290">
        <v>87</v>
      </c>
      <c r="C697" s="290" t="s">
        <v>86</v>
      </c>
      <c r="D697" s="290" t="s">
        <v>275</v>
      </c>
      <c r="E697" s="290" t="s">
        <v>275</v>
      </c>
      <c r="F697" s="290">
        <v>19689056.275588199</v>
      </c>
      <c r="G697" s="290">
        <v>19689056.275588199</v>
      </c>
      <c r="I697" s="290">
        <v>34</v>
      </c>
    </row>
    <row r="698" spans="2:9" x14ac:dyDescent="0.35">
      <c r="B698" s="290">
        <v>88</v>
      </c>
      <c r="C698" s="290" t="s">
        <v>84</v>
      </c>
      <c r="D698" s="290" t="s">
        <v>90</v>
      </c>
      <c r="E698" s="290" t="s">
        <v>69</v>
      </c>
      <c r="F698" s="290">
        <v>20987178.010000002</v>
      </c>
      <c r="G698" s="290">
        <v>21047946.010000002</v>
      </c>
      <c r="I698" s="290">
        <v>1</v>
      </c>
    </row>
    <row r="699" spans="2:9" x14ac:dyDescent="0.35">
      <c r="B699" s="290">
        <v>88</v>
      </c>
      <c r="C699" s="290" t="s">
        <v>84</v>
      </c>
      <c r="D699" s="290" t="s">
        <v>90</v>
      </c>
      <c r="E699" s="290" t="s">
        <v>362</v>
      </c>
      <c r="F699" s="290">
        <v>19843627.440000001</v>
      </c>
      <c r="G699" s="290">
        <v>19898773.649999999</v>
      </c>
      <c r="I699" s="290">
        <v>1</v>
      </c>
    </row>
    <row r="700" spans="2:9" x14ac:dyDescent="0.35">
      <c r="B700" s="290">
        <v>88</v>
      </c>
      <c r="C700" s="290" t="s">
        <v>64</v>
      </c>
      <c r="D700" s="290" t="s">
        <v>62</v>
      </c>
      <c r="E700" s="290" t="s">
        <v>407</v>
      </c>
      <c r="F700" s="290">
        <v>16194046.130000001</v>
      </c>
      <c r="G700" s="290">
        <v>16345780.18</v>
      </c>
      <c r="I700" s="290">
        <v>1</v>
      </c>
    </row>
    <row r="701" spans="2:9" x14ac:dyDescent="0.35">
      <c r="B701" s="290">
        <v>88</v>
      </c>
      <c r="C701" s="290" t="s">
        <v>64</v>
      </c>
      <c r="D701" s="290" t="s">
        <v>80</v>
      </c>
      <c r="E701" s="290" t="s">
        <v>285</v>
      </c>
      <c r="F701" s="290">
        <v>19638423.489999998</v>
      </c>
      <c r="G701" s="290">
        <v>19693803.879999999</v>
      </c>
      <c r="I701" s="290">
        <v>1</v>
      </c>
    </row>
    <row r="702" spans="2:9" x14ac:dyDescent="0.35">
      <c r="B702" s="290">
        <v>88</v>
      </c>
      <c r="C702" s="290" t="s">
        <v>64</v>
      </c>
      <c r="D702" s="290" t="s">
        <v>328</v>
      </c>
      <c r="E702" s="290" t="s">
        <v>389</v>
      </c>
      <c r="F702" s="290">
        <v>22434508.02</v>
      </c>
      <c r="G702" s="290">
        <v>22620725.75</v>
      </c>
      <c r="I702" s="290">
        <v>1</v>
      </c>
    </row>
    <row r="703" spans="2:9" x14ac:dyDescent="0.35">
      <c r="B703" s="290">
        <v>93</v>
      </c>
      <c r="C703" s="290" t="s">
        <v>84</v>
      </c>
      <c r="D703" s="290" t="s">
        <v>77</v>
      </c>
      <c r="E703" s="290" t="s">
        <v>530</v>
      </c>
      <c r="F703" s="290">
        <v>30375780</v>
      </c>
      <c r="G703" s="290">
        <v>30425780</v>
      </c>
      <c r="I703" s="290">
        <v>1</v>
      </c>
    </row>
    <row r="704" spans="2:9" x14ac:dyDescent="0.35">
      <c r="B704" s="290">
        <v>93</v>
      </c>
      <c r="C704" s="290" t="s">
        <v>84</v>
      </c>
      <c r="D704" s="290" t="s">
        <v>90</v>
      </c>
      <c r="E704" s="290" t="s">
        <v>69</v>
      </c>
      <c r="F704" s="290">
        <v>14299883.029999999</v>
      </c>
      <c r="G704" s="290">
        <v>14449832.9</v>
      </c>
      <c r="I704" s="290">
        <v>1</v>
      </c>
    </row>
    <row r="705" spans="2:9" x14ac:dyDescent="0.35">
      <c r="B705" s="290">
        <v>93</v>
      </c>
      <c r="C705" s="290" t="s">
        <v>11</v>
      </c>
      <c r="D705" s="290" t="s">
        <v>85</v>
      </c>
      <c r="E705" s="290" t="s">
        <v>383</v>
      </c>
      <c r="F705" s="290">
        <v>22265550</v>
      </c>
      <c r="G705" s="290">
        <v>22345550</v>
      </c>
      <c r="I705" s="290">
        <v>1</v>
      </c>
    </row>
    <row r="706" spans="2:9" x14ac:dyDescent="0.35">
      <c r="B706" s="290">
        <v>93</v>
      </c>
      <c r="C706" s="290" t="s">
        <v>11</v>
      </c>
      <c r="D706" s="290" t="s">
        <v>367</v>
      </c>
      <c r="E706" s="290" t="s">
        <v>367</v>
      </c>
      <c r="F706" s="290">
        <v>25054137.34</v>
      </c>
      <c r="G706" s="290">
        <v>25054137.34</v>
      </c>
      <c r="I706" s="290">
        <v>1</v>
      </c>
    </row>
    <row r="707" spans="2:9" x14ac:dyDescent="0.35">
      <c r="B707" s="290">
        <v>93</v>
      </c>
      <c r="C707" s="290" t="s">
        <v>11</v>
      </c>
      <c r="D707" s="290" t="s">
        <v>78</v>
      </c>
      <c r="E707" s="290" t="s">
        <v>83</v>
      </c>
      <c r="F707" s="290">
        <v>26310910.16</v>
      </c>
      <c r="G707" s="290">
        <v>26527077.719999999</v>
      </c>
      <c r="I707" s="290">
        <v>1</v>
      </c>
    </row>
    <row r="708" spans="2:9" x14ac:dyDescent="0.35">
      <c r="B708" s="290">
        <v>93</v>
      </c>
      <c r="C708" s="290" t="s">
        <v>11</v>
      </c>
      <c r="D708" s="290" t="s">
        <v>78</v>
      </c>
      <c r="E708" s="290" t="s">
        <v>368</v>
      </c>
      <c r="F708" s="290">
        <v>20191780</v>
      </c>
      <c r="G708" s="290">
        <v>20240780</v>
      </c>
      <c r="I708" s="290">
        <v>1</v>
      </c>
    </row>
    <row r="709" spans="2:9" x14ac:dyDescent="0.35">
      <c r="B709" s="290">
        <v>93</v>
      </c>
      <c r="C709" s="290" t="s">
        <v>12</v>
      </c>
      <c r="D709" s="290" t="s">
        <v>12</v>
      </c>
      <c r="E709" s="290" t="s">
        <v>393</v>
      </c>
      <c r="F709" s="290">
        <v>42937585.310000002</v>
      </c>
      <c r="G709" s="290">
        <v>43083884.950000003</v>
      </c>
      <c r="I709" s="290">
        <v>1</v>
      </c>
    </row>
    <row r="710" spans="2:9" x14ac:dyDescent="0.35">
      <c r="B710" s="290">
        <v>93</v>
      </c>
      <c r="C710" s="290" t="s">
        <v>12</v>
      </c>
      <c r="D710" s="290" t="s">
        <v>282</v>
      </c>
      <c r="E710" s="290" t="s">
        <v>355</v>
      </c>
      <c r="F710" s="290">
        <v>20085109.190000001</v>
      </c>
      <c r="G710" s="290">
        <v>20277948.440000001</v>
      </c>
      <c r="I710" s="290">
        <v>1</v>
      </c>
    </row>
    <row r="711" spans="2:9" x14ac:dyDescent="0.35">
      <c r="B711" s="290">
        <v>93</v>
      </c>
      <c r="C711" s="290" t="s">
        <v>64</v>
      </c>
      <c r="D711" s="290" t="s">
        <v>62</v>
      </c>
      <c r="E711" s="290" t="s">
        <v>338</v>
      </c>
      <c r="F711" s="290">
        <v>14299883.029999999</v>
      </c>
      <c r="G711" s="290">
        <v>14449832.9</v>
      </c>
      <c r="I711" s="290">
        <v>1</v>
      </c>
    </row>
    <row r="712" spans="2:9" x14ac:dyDescent="0.35">
      <c r="B712" s="290">
        <v>93</v>
      </c>
      <c r="C712" s="290" t="s">
        <v>86</v>
      </c>
      <c r="D712" s="290" t="s">
        <v>86</v>
      </c>
      <c r="E712" s="290" t="s">
        <v>86</v>
      </c>
      <c r="F712" s="290">
        <v>24295619.030000001</v>
      </c>
      <c r="G712" s="290">
        <v>24295619.030000001</v>
      </c>
      <c r="I712" s="290">
        <v>1</v>
      </c>
    </row>
    <row r="713" spans="2:9" x14ac:dyDescent="0.35">
      <c r="B713" s="290">
        <v>93</v>
      </c>
      <c r="C713" s="290" t="s">
        <v>86</v>
      </c>
      <c r="D713" s="290" t="s">
        <v>88</v>
      </c>
      <c r="E713" s="290" t="s">
        <v>67</v>
      </c>
      <c r="F713" s="290">
        <v>27708821.530000001</v>
      </c>
      <c r="G713" s="290">
        <v>27708821.530000001</v>
      </c>
      <c r="I713" s="290">
        <v>1</v>
      </c>
    </row>
    <row r="714" spans="2:9" x14ac:dyDescent="0.35">
      <c r="B714" s="290">
        <v>101</v>
      </c>
      <c r="C714" s="290" t="s">
        <v>84</v>
      </c>
      <c r="D714" s="290" t="s">
        <v>341</v>
      </c>
      <c r="E714" s="290" t="s">
        <v>363</v>
      </c>
      <c r="F714" s="290">
        <v>35514648.420000002</v>
      </c>
      <c r="G714" s="290">
        <v>35571831.579999998</v>
      </c>
      <c r="I714" s="290">
        <v>1</v>
      </c>
    </row>
    <row r="715" spans="2:9" x14ac:dyDescent="0.35">
      <c r="B715" s="290">
        <v>101</v>
      </c>
      <c r="C715" s="290" t="s">
        <v>11</v>
      </c>
      <c r="D715" s="290" t="s">
        <v>340</v>
      </c>
      <c r="E715" s="290" t="s">
        <v>340</v>
      </c>
      <c r="F715" s="290">
        <v>29095378.390000001</v>
      </c>
      <c r="G715" s="290">
        <v>29430756.789999999</v>
      </c>
      <c r="I715" s="290">
        <v>1</v>
      </c>
    </row>
    <row r="716" spans="2:9" x14ac:dyDescent="0.35">
      <c r="B716" s="290">
        <v>105</v>
      </c>
      <c r="C716" s="290" t="s">
        <v>84</v>
      </c>
      <c r="D716" s="290" t="s">
        <v>90</v>
      </c>
      <c r="E716" s="290" t="s">
        <v>324</v>
      </c>
      <c r="F716" s="290">
        <v>9300000</v>
      </c>
      <c r="G716" s="290">
        <v>9599973.5399999991</v>
      </c>
      <c r="I716" s="290">
        <v>1</v>
      </c>
    </row>
    <row r="717" spans="2:9" x14ac:dyDescent="0.35">
      <c r="B717" s="290">
        <v>105</v>
      </c>
      <c r="C717" s="290" t="s">
        <v>11</v>
      </c>
      <c r="D717" s="290" t="s">
        <v>82</v>
      </c>
      <c r="E717" s="290" t="s">
        <v>342</v>
      </c>
      <c r="F717" s="290">
        <v>17077469.850000001</v>
      </c>
      <c r="G717" s="290">
        <v>17077469.850000001</v>
      </c>
      <c r="I717" s="290">
        <v>1</v>
      </c>
    </row>
    <row r="718" spans="2:9" x14ac:dyDescent="0.35">
      <c r="B718" s="290">
        <v>121</v>
      </c>
      <c r="C718" s="290" t="s">
        <v>11</v>
      </c>
      <c r="D718" s="290" t="s">
        <v>82</v>
      </c>
      <c r="E718" s="290" t="s">
        <v>414</v>
      </c>
      <c r="F718" s="290">
        <v>17313046.75</v>
      </c>
      <c r="G718" s="290">
        <v>17318046.75</v>
      </c>
      <c r="I718" s="290">
        <v>1</v>
      </c>
    </row>
    <row r="719" spans="2:9" x14ac:dyDescent="0.35">
      <c r="B719" s="290">
        <v>121</v>
      </c>
      <c r="C719" s="290" t="s">
        <v>86</v>
      </c>
      <c r="D719" s="290" t="s">
        <v>88</v>
      </c>
      <c r="E719" s="290" t="s">
        <v>75</v>
      </c>
      <c r="F719" s="290">
        <v>23443147.940000001</v>
      </c>
      <c r="G719" s="290">
        <v>23756295.879999999</v>
      </c>
      <c r="I719" s="29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Indice</vt:lpstr>
      <vt:lpstr>Estadisticas 2025</vt:lpstr>
      <vt:lpstr>Detalle1</vt:lpstr>
      <vt:lpstr>Detalle2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2025-12-16T15:57:04Z</dcterms:modified>
</cp:coreProperties>
</file>